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EACION\Desktop\Nueva carpeta\PAAD 2024 CREE PARA INSTITUTO\"/>
    </mc:Choice>
  </mc:AlternateContent>
  <bookViews>
    <workbookView xWindow="0" yWindow="0" windowWidth="25125" windowHeight="12315"/>
  </bookViews>
  <sheets>
    <sheet name="REQUIS" sheetId="1" r:id="rId1"/>
  </sheets>
  <definedNames>
    <definedName name="_xlnm.Print_Area" localSheetId="0">REQUIS!$A$1:$AK$753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38" i="1" l="1"/>
  <c r="L637" i="1" s="1"/>
  <c r="L634" i="1"/>
  <c r="L633" i="1" s="1"/>
  <c r="L631" i="1"/>
  <c r="L630" i="1"/>
  <c r="L628" i="1"/>
  <c r="L627" i="1" s="1"/>
  <c r="L95" i="1" l="1"/>
  <c r="L96" i="1"/>
  <c r="L97" i="1"/>
  <c r="L16" i="1"/>
  <c r="L14" i="1"/>
  <c r="M197" i="1" l="1"/>
  <c r="N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AC197" i="1"/>
  <c r="AD197" i="1"/>
  <c r="AE197" i="1"/>
  <c r="AF197" i="1"/>
  <c r="AG197" i="1"/>
  <c r="AH197" i="1"/>
  <c r="AI197" i="1"/>
  <c r="AJ197" i="1"/>
  <c r="AK197" i="1"/>
  <c r="L197" i="1"/>
  <c r="M351" i="1"/>
  <c r="N351" i="1"/>
  <c r="O351" i="1"/>
  <c r="P351" i="1"/>
  <c r="Q351" i="1"/>
  <c r="R351" i="1"/>
  <c r="S351" i="1"/>
  <c r="T351" i="1"/>
  <c r="U351" i="1"/>
  <c r="V351" i="1"/>
  <c r="W351" i="1"/>
  <c r="X351" i="1"/>
  <c r="Y351" i="1"/>
  <c r="Z351" i="1"/>
  <c r="AA351" i="1"/>
  <c r="AB351" i="1"/>
  <c r="AC351" i="1"/>
  <c r="AD351" i="1"/>
  <c r="AE351" i="1"/>
  <c r="AF351" i="1"/>
  <c r="AG351" i="1"/>
  <c r="AH351" i="1"/>
  <c r="AI351" i="1"/>
  <c r="AJ351" i="1"/>
  <c r="AK351" i="1"/>
  <c r="L351" i="1"/>
  <c r="L348" i="1" s="1"/>
  <c r="L307" i="1" s="1"/>
  <c r="M307" i="1"/>
  <c r="O307" i="1"/>
  <c r="Q307" i="1"/>
  <c r="S307" i="1"/>
  <c r="U307" i="1"/>
  <c r="W307" i="1"/>
  <c r="Y307" i="1"/>
  <c r="AA307" i="1"/>
  <c r="AC307" i="1"/>
  <c r="AE307" i="1"/>
  <c r="AG307" i="1"/>
  <c r="AI307" i="1"/>
  <c r="M281" i="1"/>
  <c r="M280" i="1" s="1"/>
  <c r="N281" i="1"/>
  <c r="N280" i="1" s="1"/>
  <c r="O281" i="1"/>
  <c r="O280" i="1" s="1"/>
  <c r="P281" i="1"/>
  <c r="P280" i="1" s="1"/>
  <c r="Q281" i="1"/>
  <c r="Q280" i="1" s="1"/>
  <c r="Q177" i="1" s="1"/>
  <c r="Q9" i="1" s="1"/>
  <c r="R281" i="1"/>
  <c r="R280" i="1" s="1"/>
  <c r="R177" i="1" s="1"/>
  <c r="S281" i="1"/>
  <c r="S280" i="1" s="1"/>
  <c r="S177" i="1" s="1"/>
  <c r="T281" i="1"/>
  <c r="T280" i="1" s="1"/>
  <c r="U281" i="1"/>
  <c r="U280" i="1" s="1"/>
  <c r="V281" i="1"/>
  <c r="V280" i="1" s="1"/>
  <c r="W281" i="1"/>
  <c r="W280" i="1" s="1"/>
  <c r="X281" i="1"/>
  <c r="X280" i="1" s="1"/>
  <c r="Y281" i="1"/>
  <c r="Y280" i="1" s="1"/>
  <c r="Z281" i="1"/>
  <c r="Z280" i="1" s="1"/>
  <c r="AA281" i="1"/>
  <c r="AA280" i="1" s="1"/>
  <c r="AB281" i="1"/>
  <c r="AB280" i="1" s="1"/>
  <c r="AC281" i="1"/>
  <c r="AC280" i="1" s="1"/>
  <c r="AD281" i="1"/>
  <c r="AD280" i="1" s="1"/>
  <c r="AE281" i="1"/>
  <c r="AE280" i="1" s="1"/>
  <c r="AF281" i="1"/>
  <c r="AF280" i="1" s="1"/>
  <c r="AG281" i="1"/>
  <c r="AG280" i="1" s="1"/>
  <c r="AH281" i="1"/>
  <c r="AH280" i="1" s="1"/>
  <c r="AI281" i="1"/>
  <c r="AI280" i="1" s="1"/>
  <c r="AJ281" i="1"/>
  <c r="AJ280" i="1" s="1"/>
  <c r="AK281" i="1"/>
  <c r="AK280" i="1" s="1"/>
  <c r="AK258" i="1"/>
  <c r="AJ258" i="1"/>
  <c r="AI258" i="1"/>
  <c r="AH258" i="1"/>
  <c r="AG258" i="1"/>
  <c r="AF258" i="1"/>
  <c r="AE258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M237" i="1"/>
  <c r="M223" i="1" s="1"/>
  <c r="N237" i="1"/>
  <c r="N223" i="1" s="1"/>
  <c r="O237" i="1"/>
  <c r="O223" i="1" s="1"/>
  <c r="P237" i="1"/>
  <c r="P223" i="1" s="1"/>
  <c r="Q237" i="1"/>
  <c r="R237" i="1"/>
  <c r="S237" i="1"/>
  <c r="T237" i="1"/>
  <c r="U237" i="1"/>
  <c r="U223" i="1" s="1"/>
  <c r="V237" i="1"/>
  <c r="V223" i="1" s="1"/>
  <c r="W237" i="1"/>
  <c r="X237" i="1"/>
  <c r="Y237" i="1"/>
  <c r="Z237" i="1"/>
  <c r="Z223" i="1" s="1"/>
  <c r="AA237" i="1"/>
  <c r="AA223" i="1" s="1"/>
  <c r="AB237" i="1"/>
  <c r="AB223" i="1" s="1"/>
  <c r="AC237" i="1"/>
  <c r="AD237" i="1"/>
  <c r="AE237" i="1"/>
  <c r="AF237" i="1"/>
  <c r="AF223" i="1" s="1"/>
  <c r="AG237" i="1"/>
  <c r="AG223" i="1" s="1"/>
  <c r="AH237" i="1"/>
  <c r="AH223" i="1" s="1"/>
  <c r="AI237" i="1"/>
  <c r="AJ237" i="1"/>
  <c r="AK237" i="1"/>
  <c r="AK223" i="1"/>
  <c r="AJ223" i="1"/>
  <c r="AI223" i="1"/>
  <c r="AE223" i="1"/>
  <c r="AD223" i="1"/>
  <c r="AC223" i="1"/>
  <c r="Y223" i="1"/>
  <c r="X223" i="1"/>
  <c r="W223" i="1"/>
  <c r="L71" i="1"/>
  <c r="L59" i="1" s="1"/>
  <c r="L223" i="1"/>
  <c r="Q223" i="1"/>
  <c r="R223" i="1"/>
  <c r="S223" i="1"/>
  <c r="T223" i="1"/>
  <c r="L177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14" i="1"/>
  <c r="AK111" i="1"/>
  <c r="AK98" i="1"/>
  <c r="AK99" i="1"/>
  <c r="AK100" i="1"/>
  <c r="AK101" i="1"/>
  <c r="AK102" i="1"/>
  <c r="AK103" i="1"/>
  <c r="AK104" i="1"/>
  <c r="AK105" i="1"/>
  <c r="AK106" i="1"/>
  <c r="AK107" i="1"/>
  <c r="AK108" i="1"/>
  <c r="AK90" i="1"/>
  <c r="AK91" i="1"/>
  <c r="AK92" i="1"/>
  <c r="AK93" i="1"/>
  <c r="AK94" i="1"/>
  <c r="AK89" i="1"/>
  <c r="AK70" i="1"/>
  <c r="AK86" i="1"/>
  <c r="AA9" i="1"/>
  <c r="AE9" i="1"/>
  <c r="AG9" i="1"/>
  <c r="AI9" i="1"/>
  <c r="AK80" i="1"/>
  <c r="AK81" i="1"/>
  <c r="AK82" i="1"/>
  <c r="AK83" i="1"/>
  <c r="AK84" i="1"/>
  <c r="AK85" i="1"/>
  <c r="AK72" i="1"/>
  <c r="AK73" i="1"/>
  <c r="AK74" i="1"/>
  <c r="AK75" i="1"/>
  <c r="AK76" i="1"/>
  <c r="AK77" i="1"/>
  <c r="AK78" i="1"/>
  <c r="AK79" i="1"/>
  <c r="AK61" i="1"/>
  <c r="AK62" i="1"/>
  <c r="AK63" i="1"/>
  <c r="AK64" i="1"/>
  <c r="AK65" i="1"/>
  <c r="AK66" i="1"/>
  <c r="AK67" i="1"/>
  <c r="AK68" i="1"/>
  <c r="AK69" i="1"/>
  <c r="AK60" i="1"/>
  <c r="AK15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L12" i="1"/>
  <c r="T177" i="1" l="1"/>
  <c r="S9" i="1"/>
  <c r="M177" i="1"/>
  <c r="M9" i="1" s="1"/>
  <c r="AC177" i="1"/>
  <c r="AC9" i="1" s="1"/>
  <c r="U177" i="1"/>
  <c r="W177" i="1"/>
  <c r="W9" i="1" s="1"/>
  <c r="V177" i="1"/>
  <c r="AK177" i="1"/>
  <c r="Z177" i="1"/>
  <c r="N177" i="1"/>
  <c r="X177" i="1"/>
  <c r="Y177" i="1"/>
  <c r="Y9" i="1" s="1"/>
  <c r="AB177" i="1"/>
  <c r="P177" i="1"/>
  <c r="O177" i="1"/>
  <c r="O9" i="1" s="1"/>
  <c r="L11" i="1"/>
  <c r="AK235" i="1"/>
  <c r="L33" i="1"/>
  <c r="AB33" i="1" s="1"/>
  <c r="L32" i="1"/>
  <c r="AB88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60" i="1"/>
  <c r="AB14" i="1"/>
  <c r="AK14" i="1" s="1"/>
  <c r="AB15" i="1"/>
  <c r="AB16" i="1"/>
  <c r="AK16" i="1" s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13" i="1"/>
  <c r="L234" i="1"/>
  <c r="K234" i="1"/>
  <c r="L235" i="1"/>
  <c r="V160" i="1"/>
  <c r="L72" i="1"/>
  <c r="L241" i="1"/>
  <c r="AK71" i="1" l="1"/>
  <c r="AK59" i="1" s="1"/>
  <c r="L273" i="1"/>
  <c r="L247" i="1"/>
  <c r="AK221" i="1"/>
  <c r="L110" i="1"/>
  <c r="L109" i="1" s="1"/>
  <c r="L215" i="1"/>
  <c r="L111" i="1"/>
  <c r="L246" i="1" l="1"/>
  <c r="L243" i="1"/>
  <c r="L245" i="1"/>
  <c r="L263" i="1" l="1"/>
  <c r="K512" i="1" l="1"/>
  <c r="L281" i="1"/>
  <c r="L289" i="1"/>
  <c r="L179" i="1"/>
  <c r="L178" i="1" s="1"/>
  <c r="M173" i="1"/>
  <c r="O173" i="1"/>
  <c r="Q173" i="1"/>
  <c r="S173" i="1"/>
  <c r="U173" i="1"/>
  <c r="W173" i="1"/>
  <c r="Y173" i="1"/>
  <c r="AA173" i="1"/>
  <c r="AC173" i="1"/>
  <c r="AE173" i="1"/>
  <c r="AG173" i="1"/>
  <c r="AI173" i="1"/>
  <c r="L173" i="1"/>
  <c r="L162" i="1"/>
  <c r="L10" i="1"/>
  <c r="L9" i="1" s="1"/>
  <c r="N162" i="1"/>
  <c r="N161" i="1" s="1"/>
  <c r="O162" i="1"/>
  <c r="O161" i="1" s="1"/>
  <c r="P162" i="1"/>
  <c r="P161" i="1" s="1"/>
  <c r="Q162" i="1"/>
  <c r="Q161" i="1" s="1"/>
  <c r="R162" i="1"/>
  <c r="R161" i="1" s="1"/>
  <c r="S162" i="1"/>
  <c r="S161" i="1" s="1"/>
  <c r="T162" i="1"/>
  <c r="T161" i="1" s="1"/>
  <c r="U162" i="1"/>
  <c r="U161" i="1" s="1"/>
  <c r="V162" i="1"/>
  <c r="V161" i="1" s="1"/>
  <c r="W162" i="1"/>
  <c r="W161" i="1" s="1"/>
  <c r="X162" i="1"/>
  <c r="X161" i="1" s="1"/>
  <c r="Y162" i="1"/>
  <c r="Y161" i="1" s="1"/>
  <c r="Z162" i="1"/>
  <c r="Z161" i="1" s="1"/>
  <c r="AC162" i="1"/>
  <c r="AC161" i="1" s="1"/>
  <c r="AD162" i="1"/>
  <c r="AD161" i="1" s="1"/>
  <c r="AE162" i="1"/>
  <c r="AE161" i="1" s="1"/>
  <c r="AF162" i="1"/>
  <c r="AF161" i="1" s="1"/>
  <c r="AG162" i="1"/>
  <c r="AG161" i="1" s="1"/>
  <c r="AH162" i="1"/>
  <c r="AH161" i="1" s="1"/>
  <c r="AI162" i="1"/>
  <c r="AI161" i="1" s="1"/>
  <c r="AJ162" i="1"/>
  <c r="AJ161" i="1" s="1"/>
  <c r="AC660" i="1"/>
  <c r="AD660" i="1"/>
  <c r="AE660" i="1"/>
  <c r="AF660" i="1"/>
  <c r="AG660" i="1"/>
  <c r="AH660" i="1"/>
  <c r="AI660" i="1"/>
  <c r="AJ660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C224" i="1"/>
  <c r="AD224" i="1"/>
  <c r="AE224" i="1"/>
  <c r="AF224" i="1"/>
  <c r="AG224" i="1"/>
  <c r="AH224" i="1"/>
  <c r="AI224" i="1"/>
  <c r="AJ224" i="1"/>
  <c r="L224" i="1"/>
  <c r="M215" i="1"/>
  <c r="N215" i="1"/>
  <c r="O215" i="1"/>
  <c r="P215" i="1"/>
  <c r="Q215" i="1"/>
  <c r="R215" i="1"/>
  <c r="S215" i="1"/>
  <c r="T215" i="1"/>
  <c r="V215" i="1"/>
  <c r="W215" i="1"/>
  <c r="X215" i="1"/>
  <c r="Y215" i="1"/>
  <c r="Z215" i="1"/>
  <c r="AC215" i="1"/>
  <c r="AD215" i="1"/>
  <c r="AE215" i="1"/>
  <c r="AF215" i="1"/>
  <c r="AG215" i="1"/>
  <c r="AH215" i="1"/>
  <c r="AI215" i="1"/>
  <c r="AJ215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AC198" i="1"/>
  <c r="AD198" i="1"/>
  <c r="AE198" i="1"/>
  <c r="AF198" i="1"/>
  <c r="AG198" i="1"/>
  <c r="AH198" i="1"/>
  <c r="AI198" i="1"/>
  <c r="AJ198" i="1"/>
  <c r="L198" i="1"/>
  <c r="M711" i="1"/>
  <c r="M710" i="1" s="1"/>
  <c r="M709" i="1" s="1"/>
  <c r="N711" i="1"/>
  <c r="N710" i="1" s="1"/>
  <c r="N709" i="1" s="1"/>
  <c r="O711" i="1"/>
  <c r="O710" i="1" s="1"/>
  <c r="O709" i="1" s="1"/>
  <c r="P711" i="1"/>
  <c r="P710" i="1" s="1"/>
  <c r="P709" i="1" s="1"/>
  <c r="Q711" i="1"/>
  <c r="Q710" i="1" s="1"/>
  <c r="Q709" i="1" s="1"/>
  <c r="R711" i="1"/>
  <c r="R710" i="1" s="1"/>
  <c r="R709" i="1" s="1"/>
  <c r="S711" i="1"/>
  <c r="S710" i="1" s="1"/>
  <c r="S709" i="1" s="1"/>
  <c r="T711" i="1"/>
  <c r="T710" i="1" s="1"/>
  <c r="T709" i="1" s="1"/>
  <c r="U711" i="1"/>
  <c r="U710" i="1" s="1"/>
  <c r="U709" i="1" s="1"/>
  <c r="V711" i="1"/>
  <c r="V710" i="1" s="1"/>
  <c r="V709" i="1" s="1"/>
  <c r="W711" i="1"/>
  <c r="W710" i="1" s="1"/>
  <c r="W709" i="1" s="1"/>
  <c r="X711" i="1"/>
  <c r="X710" i="1" s="1"/>
  <c r="X709" i="1" s="1"/>
  <c r="Y711" i="1"/>
  <c r="Y710" i="1" s="1"/>
  <c r="Y709" i="1" s="1"/>
  <c r="Z711" i="1"/>
  <c r="Z710" i="1" s="1"/>
  <c r="Z709" i="1" s="1"/>
  <c r="AC711" i="1"/>
  <c r="AC710" i="1" s="1"/>
  <c r="AC709" i="1" s="1"/>
  <c r="AD711" i="1"/>
  <c r="AD710" i="1" s="1"/>
  <c r="AD709" i="1" s="1"/>
  <c r="AE711" i="1"/>
  <c r="AE710" i="1" s="1"/>
  <c r="AE709" i="1" s="1"/>
  <c r="AF711" i="1"/>
  <c r="AF710" i="1" s="1"/>
  <c r="AF709" i="1" s="1"/>
  <c r="AG711" i="1"/>
  <c r="AG710" i="1" s="1"/>
  <c r="AG709" i="1" s="1"/>
  <c r="AH711" i="1"/>
  <c r="AH710" i="1" s="1"/>
  <c r="AH709" i="1" s="1"/>
  <c r="AI711" i="1"/>
  <c r="AI710" i="1" s="1"/>
  <c r="AI709" i="1" s="1"/>
  <c r="AJ711" i="1"/>
  <c r="AJ710" i="1" s="1"/>
  <c r="AJ709" i="1" s="1"/>
  <c r="L711" i="1"/>
  <c r="L710" i="1" s="1"/>
  <c r="L709" i="1" s="1"/>
  <c r="M707" i="1"/>
  <c r="M706" i="1" s="1"/>
  <c r="M705" i="1" s="1"/>
  <c r="N707" i="1"/>
  <c r="N706" i="1" s="1"/>
  <c r="N705" i="1" s="1"/>
  <c r="O707" i="1"/>
  <c r="O706" i="1" s="1"/>
  <c r="O705" i="1" s="1"/>
  <c r="P707" i="1"/>
  <c r="P706" i="1" s="1"/>
  <c r="P705" i="1" s="1"/>
  <c r="Q707" i="1"/>
  <c r="Q706" i="1" s="1"/>
  <c r="Q705" i="1" s="1"/>
  <c r="R707" i="1"/>
  <c r="R706" i="1" s="1"/>
  <c r="R705" i="1" s="1"/>
  <c r="S707" i="1"/>
  <c r="S706" i="1" s="1"/>
  <c r="S705" i="1" s="1"/>
  <c r="T707" i="1"/>
  <c r="T706" i="1" s="1"/>
  <c r="T705" i="1" s="1"/>
  <c r="U707" i="1"/>
  <c r="U706" i="1" s="1"/>
  <c r="U705" i="1" s="1"/>
  <c r="V707" i="1"/>
  <c r="V706" i="1" s="1"/>
  <c r="V705" i="1" s="1"/>
  <c r="W707" i="1"/>
  <c r="W706" i="1" s="1"/>
  <c r="W705" i="1" s="1"/>
  <c r="X707" i="1"/>
  <c r="X706" i="1" s="1"/>
  <c r="X705" i="1" s="1"/>
  <c r="Y707" i="1"/>
  <c r="Y706" i="1" s="1"/>
  <c r="Y705" i="1" s="1"/>
  <c r="Z707" i="1"/>
  <c r="Z706" i="1" s="1"/>
  <c r="Z705" i="1" s="1"/>
  <c r="AC707" i="1"/>
  <c r="AC706" i="1" s="1"/>
  <c r="AC705" i="1" s="1"/>
  <c r="AD707" i="1"/>
  <c r="AD706" i="1" s="1"/>
  <c r="AD705" i="1" s="1"/>
  <c r="AE707" i="1"/>
  <c r="AE706" i="1" s="1"/>
  <c r="AE705" i="1" s="1"/>
  <c r="AF707" i="1"/>
  <c r="AF706" i="1" s="1"/>
  <c r="AF705" i="1" s="1"/>
  <c r="AG707" i="1"/>
  <c r="AG706" i="1" s="1"/>
  <c r="AG705" i="1" s="1"/>
  <c r="AH707" i="1"/>
  <c r="AH706" i="1" s="1"/>
  <c r="AH705" i="1" s="1"/>
  <c r="AI707" i="1"/>
  <c r="AI706" i="1" s="1"/>
  <c r="AI705" i="1" s="1"/>
  <c r="AJ707" i="1"/>
  <c r="AJ706" i="1" s="1"/>
  <c r="AJ705" i="1" s="1"/>
  <c r="L707" i="1"/>
  <c r="L706" i="1" s="1"/>
  <c r="L705" i="1" s="1"/>
  <c r="M703" i="1"/>
  <c r="M702" i="1" s="1"/>
  <c r="N703" i="1"/>
  <c r="N702" i="1" s="1"/>
  <c r="O703" i="1"/>
  <c r="O702" i="1" s="1"/>
  <c r="P703" i="1"/>
  <c r="P702" i="1" s="1"/>
  <c r="Q703" i="1"/>
  <c r="Q702" i="1" s="1"/>
  <c r="R703" i="1"/>
  <c r="R702" i="1" s="1"/>
  <c r="S703" i="1"/>
  <c r="S702" i="1" s="1"/>
  <c r="T703" i="1"/>
  <c r="T702" i="1" s="1"/>
  <c r="U703" i="1"/>
  <c r="U702" i="1" s="1"/>
  <c r="V703" i="1"/>
  <c r="V702" i="1" s="1"/>
  <c r="W703" i="1"/>
  <c r="W702" i="1" s="1"/>
  <c r="X703" i="1"/>
  <c r="X702" i="1" s="1"/>
  <c r="Y703" i="1"/>
  <c r="Y702" i="1" s="1"/>
  <c r="Z703" i="1"/>
  <c r="Z702" i="1" s="1"/>
  <c r="AC703" i="1"/>
  <c r="AC702" i="1" s="1"/>
  <c r="AD703" i="1"/>
  <c r="AD702" i="1" s="1"/>
  <c r="AE703" i="1"/>
  <c r="AE702" i="1" s="1"/>
  <c r="AF703" i="1"/>
  <c r="AF702" i="1" s="1"/>
  <c r="AG703" i="1"/>
  <c r="AG702" i="1" s="1"/>
  <c r="AH703" i="1"/>
  <c r="AH702" i="1" s="1"/>
  <c r="AI703" i="1"/>
  <c r="AI702" i="1" s="1"/>
  <c r="AJ703" i="1"/>
  <c r="AJ702" i="1" s="1"/>
  <c r="L703" i="1"/>
  <c r="L702" i="1" s="1"/>
  <c r="M700" i="1"/>
  <c r="M699" i="1" s="1"/>
  <c r="N700" i="1"/>
  <c r="N699" i="1" s="1"/>
  <c r="O700" i="1"/>
  <c r="O699" i="1" s="1"/>
  <c r="P700" i="1"/>
  <c r="P699" i="1" s="1"/>
  <c r="Q700" i="1"/>
  <c r="Q699" i="1" s="1"/>
  <c r="R700" i="1"/>
  <c r="R699" i="1" s="1"/>
  <c r="S700" i="1"/>
  <c r="S699" i="1" s="1"/>
  <c r="T700" i="1"/>
  <c r="T699" i="1" s="1"/>
  <c r="U700" i="1"/>
  <c r="U699" i="1" s="1"/>
  <c r="V700" i="1"/>
  <c r="V699" i="1" s="1"/>
  <c r="W700" i="1"/>
  <c r="W699" i="1" s="1"/>
  <c r="X700" i="1"/>
  <c r="X699" i="1" s="1"/>
  <c r="Y700" i="1"/>
  <c r="Y699" i="1" s="1"/>
  <c r="Z700" i="1"/>
  <c r="Z699" i="1" s="1"/>
  <c r="AC700" i="1"/>
  <c r="AC699" i="1" s="1"/>
  <c r="AD700" i="1"/>
  <c r="AD699" i="1" s="1"/>
  <c r="AE700" i="1"/>
  <c r="AE699" i="1" s="1"/>
  <c r="AF700" i="1"/>
  <c r="AF699" i="1" s="1"/>
  <c r="AG700" i="1"/>
  <c r="AG699" i="1" s="1"/>
  <c r="AH700" i="1"/>
  <c r="AH699" i="1" s="1"/>
  <c r="AI700" i="1"/>
  <c r="AI699" i="1" s="1"/>
  <c r="AJ700" i="1"/>
  <c r="AJ699" i="1" s="1"/>
  <c r="L700" i="1"/>
  <c r="L699" i="1" s="1"/>
  <c r="O160" i="1" l="1"/>
  <c r="L280" i="1"/>
  <c r="Y160" i="1"/>
  <c r="U160" i="1"/>
  <c r="AC160" i="1"/>
  <c r="AI160" i="1"/>
  <c r="W160" i="1"/>
  <c r="AG160" i="1"/>
  <c r="S160" i="1"/>
  <c r="AE160" i="1"/>
  <c r="Q160" i="1"/>
  <c r="L161" i="1"/>
  <c r="L160" i="1" s="1"/>
  <c r="AA632" i="1" l="1"/>
  <c r="M697" i="1"/>
  <c r="M696" i="1" s="1"/>
  <c r="M695" i="1" s="1"/>
  <c r="N697" i="1"/>
  <c r="N696" i="1" s="1"/>
  <c r="N695" i="1" s="1"/>
  <c r="O697" i="1"/>
  <c r="O696" i="1" s="1"/>
  <c r="O695" i="1" s="1"/>
  <c r="P697" i="1"/>
  <c r="P696" i="1" s="1"/>
  <c r="P695" i="1" s="1"/>
  <c r="Q697" i="1"/>
  <c r="Q696" i="1" s="1"/>
  <c r="Q695" i="1" s="1"/>
  <c r="R697" i="1"/>
  <c r="R696" i="1" s="1"/>
  <c r="R695" i="1" s="1"/>
  <c r="S697" i="1"/>
  <c r="S696" i="1" s="1"/>
  <c r="S695" i="1" s="1"/>
  <c r="T697" i="1"/>
  <c r="T696" i="1" s="1"/>
  <c r="T695" i="1" s="1"/>
  <c r="U697" i="1"/>
  <c r="U696" i="1" s="1"/>
  <c r="U695" i="1" s="1"/>
  <c r="V697" i="1"/>
  <c r="V696" i="1" s="1"/>
  <c r="V695" i="1" s="1"/>
  <c r="W697" i="1"/>
  <c r="W696" i="1" s="1"/>
  <c r="W695" i="1" s="1"/>
  <c r="X697" i="1"/>
  <c r="X696" i="1" s="1"/>
  <c r="X695" i="1" s="1"/>
  <c r="Y697" i="1"/>
  <c r="Y696" i="1" s="1"/>
  <c r="Y695" i="1" s="1"/>
  <c r="Z697" i="1"/>
  <c r="Z696" i="1" s="1"/>
  <c r="Z695" i="1" s="1"/>
  <c r="AC697" i="1"/>
  <c r="AC696" i="1" s="1"/>
  <c r="AC695" i="1" s="1"/>
  <c r="AD697" i="1"/>
  <c r="AD696" i="1" s="1"/>
  <c r="AD695" i="1" s="1"/>
  <c r="AE697" i="1"/>
  <c r="AE696" i="1" s="1"/>
  <c r="AE695" i="1" s="1"/>
  <c r="AF697" i="1"/>
  <c r="AF696" i="1" s="1"/>
  <c r="AF695" i="1" s="1"/>
  <c r="AG697" i="1"/>
  <c r="AG696" i="1" s="1"/>
  <c r="AG695" i="1" s="1"/>
  <c r="AH697" i="1"/>
  <c r="AH696" i="1" s="1"/>
  <c r="AH695" i="1" s="1"/>
  <c r="AI697" i="1"/>
  <c r="AI696" i="1" s="1"/>
  <c r="AI695" i="1" s="1"/>
  <c r="AJ697" i="1"/>
  <c r="AJ696" i="1" s="1"/>
  <c r="AJ695" i="1" s="1"/>
  <c r="L697" i="1"/>
  <c r="L696" i="1" s="1"/>
  <c r="L695" i="1" s="1"/>
  <c r="M690" i="1"/>
  <c r="M689" i="1" s="1"/>
  <c r="N690" i="1"/>
  <c r="N689" i="1" s="1"/>
  <c r="O690" i="1"/>
  <c r="O689" i="1" s="1"/>
  <c r="P690" i="1"/>
  <c r="P689" i="1" s="1"/>
  <c r="Q690" i="1"/>
  <c r="Q689" i="1" s="1"/>
  <c r="R690" i="1"/>
  <c r="R689" i="1" s="1"/>
  <c r="S690" i="1"/>
  <c r="S689" i="1" s="1"/>
  <c r="T690" i="1"/>
  <c r="T689" i="1" s="1"/>
  <c r="U690" i="1"/>
  <c r="U689" i="1" s="1"/>
  <c r="V690" i="1"/>
  <c r="V689" i="1" s="1"/>
  <c r="W690" i="1"/>
  <c r="W689" i="1" s="1"/>
  <c r="X690" i="1"/>
  <c r="X689" i="1" s="1"/>
  <c r="Y690" i="1"/>
  <c r="Y689" i="1" s="1"/>
  <c r="Z690" i="1"/>
  <c r="Z689" i="1" s="1"/>
  <c r="AA689" i="1"/>
  <c r="AC690" i="1"/>
  <c r="AC689" i="1" s="1"/>
  <c r="AD690" i="1"/>
  <c r="AD689" i="1" s="1"/>
  <c r="AE690" i="1"/>
  <c r="AE689" i="1" s="1"/>
  <c r="AF690" i="1"/>
  <c r="AF689" i="1" s="1"/>
  <c r="AG690" i="1"/>
  <c r="AG689" i="1" s="1"/>
  <c r="AH690" i="1"/>
  <c r="AH689" i="1" s="1"/>
  <c r="AI690" i="1"/>
  <c r="AI689" i="1" s="1"/>
  <c r="AJ690" i="1"/>
  <c r="AJ689" i="1" s="1"/>
  <c r="L690" i="1"/>
  <c r="L689" i="1" s="1"/>
  <c r="M684" i="1"/>
  <c r="M683" i="1" s="1"/>
  <c r="N684" i="1"/>
  <c r="N683" i="1" s="1"/>
  <c r="O684" i="1"/>
  <c r="O683" i="1" s="1"/>
  <c r="P684" i="1"/>
  <c r="P683" i="1" s="1"/>
  <c r="Q684" i="1"/>
  <c r="Q683" i="1" s="1"/>
  <c r="R684" i="1"/>
  <c r="R683" i="1" s="1"/>
  <c r="S684" i="1"/>
  <c r="S683" i="1" s="1"/>
  <c r="T684" i="1"/>
  <c r="T683" i="1" s="1"/>
  <c r="U684" i="1"/>
  <c r="U683" i="1" s="1"/>
  <c r="V684" i="1"/>
  <c r="V683" i="1" s="1"/>
  <c r="W684" i="1"/>
  <c r="W683" i="1" s="1"/>
  <c r="X684" i="1"/>
  <c r="X683" i="1" s="1"/>
  <c r="Y684" i="1"/>
  <c r="Y683" i="1" s="1"/>
  <c r="Z684" i="1"/>
  <c r="Z683" i="1" s="1"/>
  <c r="AC684" i="1"/>
  <c r="AC683" i="1" s="1"/>
  <c r="AD684" i="1"/>
  <c r="AD683" i="1" s="1"/>
  <c r="AE684" i="1"/>
  <c r="AE683" i="1" s="1"/>
  <c r="AF684" i="1"/>
  <c r="AF683" i="1" s="1"/>
  <c r="AG684" i="1"/>
  <c r="AG683" i="1" s="1"/>
  <c r="AH684" i="1"/>
  <c r="AH683" i="1" s="1"/>
  <c r="AI684" i="1"/>
  <c r="AI683" i="1" s="1"/>
  <c r="AJ684" i="1"/>
  <c r="AJ683" i="1" s="1"/>
  <c r="L684" i="1"/>
  <c r="L683" i="1" s="1"/>
  <c r="M680" i="1"/>
  <c r="M679" i="1" s="1"/>
  <c r="N680" i="1"/>
  <c r="N679" i="1" s="1"/>
  <c r="O680" i="1"/>
  <c r="O679" i="1" s="1"/>
  <c r="P680" i="1"/>
  <c r="P679" i="1" s="1"/>
  <c r="Q680" i="1"/>
  <c r="Q679" i="1" s="1"/>
  <c r="R680" i="1"/>
  <c r="R679" i="1" s="1"/>
  <c r="S680" i="1"/>
  <c r="S679" i="1" s="1"/>
  <c r="T680" i="1"/>
  <c r="T679" i="1" s="1"/>
  <c r="U680" i="1"/>
  <c r="U679" i="1" s="1"/>
  <c r="V680" i="1"/>
  <c r="V679" i="1" s="1"/>
  <c r="W680" i="1"/>
  <c r="W679" i="1" s="1"/>
  <c r="X680" i="1"/>
  <c r="X679" i="1" s="1"/>
  <c r="Y680" i="1"/>
  <c r="Y679" i="1" s="1"/>
  <c r="Z680" i="1"/>
  <c r="Z679" i="1" s="1"/>
  <c r="AC680" i="1"/>
  <c r="AC679" i="1" s="1"/>
  <c r="AD680" i="1"/>
  <c r="AD679" i="1" s="1"/>
  <c r="AE680" i="1"/>
  <c r="AE679" i="1" s="1"/>
  <c r="AF680" i="1"/>
  <c r="AF679" i="1" s="1"/>
  <c r="AG680" i="1"/>
  <c r="AG679" i="1" s="1"/>
  <c r="AH680" i="1"/>
  <c r="AH679" i="1" s="1"/>
  <c r="AI680" i="1"/>
  <c r="AI679" i="1" s="1"/>
  <c r="AJ680" i="1"/>
  <c r="AJ679" i="1" s="1"/>
  <c r="L680" i="1"/>
  <c r="L679" i="1" s="1"/>
  <c r="M674" i="1"/>
  <c r="M673" i="1" s="1"/>
  <c r="N674" i="1"/>
  <c r="N673" i="1" s="1"/>
  <c r="O674" i="1"/>
  <c r="O673" i="1" s="1"/>
  <c r="P674" i="1"/>
  <c r="P673" i="1" s="1"/>
  <c r="Q674" i="1"/>
  <c r="Q673" i="1" s="1"/>
  <c r="R674" i="1"/>
  <c r="R673" i="1" s="1"/>
  <c r="S674" i="1"/>
  <c r="S673" i="1" s="1"/>
  <c r="T674" i="1"/>
  <c r="T673" i="1" s="1"/>
  <c r="U674" i="1"/>
  <c r="U673" i="1" s="1"/>
  <c r="V674" i="1"/>
  <c r="V673" i="1" s="1"/>
  <c r="W674" i="1"/>
  <c r="W673" i="1" s="1"/>
  <c r="X674" i="1"/>
  <c r="X673" i="1" s="1"/>
  <c r="Y674" i="1"/>
  <c r="Y673" i="1" s="1"/>
  <c r="Z674" i="1"/>
  <c r="Z673" i="1" s="1"/>
  <c r="AC674" i="1"/>
  <c r="AC673" i="1" s="1"/>
  <c r="AD674" i="1"/>
  <c r="AD673" i="1" s="1"/>
  <c r="AE674" i="1"/>
  <c r="AE673" i="1" s="1"/>
  <c r="AF674" i="1"/>
  <c r="AF673" i="1" s="1"/>
  <c r="AG674" i="1"/>
  <c r="AG673" i="1" s="1"/>
  <c r="AH674" i="1"/>
  <c r="AH673" i="1" s="1"/>
  <c r="AI674" i="1"/>
  <c r="AI673" i="1" s="1"/>
  <c r="AJ674" i="1"/>
  <c r="AJ673" i="1" s="1"/>
  <c r="L674" i="1"/>
  <c r="L673" i="1" s="1"/>
  <c r="M669" i="1"/>
  <c r="M668" i="1" s="1"/>
  <c r="N669" i="1"/>
  <c r="N668" i="1" s="1"/>
  <c r="O669" i="1"/>
  <c r="O668" i="1" s="1"/>
  <c r="P669" i="1"/>
  <c r="P668" i="1" s="1"/>
  <c r="Q669" i="1"/>
  <c r="Q668" i="1" s="1"/>
  <c r="R669" i="1"/>
  <c r="R668" i="1" s="1"/>
  <c r="S669" i="1"/>
  <c r="S668" i="1" s="1"/>
  <c r="T669" i="1"/>
  <c r="T668" i="1" s="1"/>
  <c r="U669" i="1"/>
  <c r="U668" i="1" s="1"/>
  <c r="V669" i="1"/>
  <c r="V668" i="1" s="1"/>
  <c r="W669" i="1"/>
  <c r="W668" i="1" s="1"/>
  <c r="X669" i="1"/>
  <c r="X668" i="1" s="1"/>
  <c r="Y669" i="1"/>
  <c r="Y668" i="1" s="1"/>
  <c r="Z669" i="1"/>
  <c r="Z668" i="1" s="1"/>
  <c r="AC669" i="1"/>
  <c r="AC668" i="1" s="1"/>
  <c r="AD669" i="1"/>
  <c r="AD668" i="1" s="1"/>
  <c r="AE669" i="1"/>
  <c r="AE668" i="1" s="1"/>
  <c r="AF669" i="1"/>
  <c r="AF668" i="1" s="1"/>
  <c r="AG669" i="1"/>
  <c r="AG668" i="1" s="1"/>
  <c r="AH669" i="1"/>
  <c r="AH668" i="1" s="1"/>
  <c r="AI669" i="1"/>
  <c r="AI668" i="1" s="1"/>
  <c r="AJ669" i="1"/>
  <c r="AJ668" i="1" s="1"/>
  <c r="L669" i="1"/>
  <c r="L668" i="1" s="1"/>
  <c r="M677" i="1"/>
  <c r="M676" i="1" s="1"/>
  <c r="N677" i="1"/>
  <c r="N676" i="1" s="1"/>
  <c r="O677" i="1"/>
  <c r="O676" i="1" s="1"/>
  <c r="P677" i="1"/>
  <c r="P676" i="1" s="1"/>
  <c r="Q677" i="1"/>
  <c r="Q676" i="1" s="1"/>
  <c r="R677" i="1"/>
  <c r="R676" i="1" s="1"/>
  <c r="S677" i="1"/>
  <c r="S676" i="1" s="1"/>
  <c r="T677" i="1"/>
  <c r="T676" i="1" s="1"/>
  <c r="U677" i="1"/>
  <c r="U676" i="1" s="1"/>
  <c r="V677" i="1"/>
  <c r="V676" i="1" s="1"/>
  <c r="W677" i="1"/>
  <c r="W676" i="1" s="1"/>
  <c r="X677" i="1"/>
  <c r="X676" i="1" s="1"/>
  <c r="Y677" i="1"/>
  <c r="Y676" i="1" s="1"/>
  <c r="Z677" i="1"/>
  <c r="Z676" i="1" s="1"/>
  <c r="AC677" i="1"/>
  <c r="AC676" i="1" s="1"/>
  <c r="AD677" i="1"/>
  <c r="AD676" i="1" s="1"/>
  <c r="AE677" i="1"/>
  <c r="AE676" i="1" s="1"/>
  <c r="AF677" i="1"/>
  <c r="AF676" i="1" s="1"/>
  <c r="AG677" i="1"/>
  <c r="AG676" i="1" s="1"/>
  <c r="AH677" i="1"/>
  <c r="AH676" i="1" s="1"/>
  <c r="AI677" i="1"/>
  <c r="AI676" i="1" s="1"/>
  <c r="AJ677" i="1"/>
  <c r="AJ676" i="1" s="1"/>
  <c r="L677" i="1"/>
  <c r="L676" i="1" s="1"/>
  <c r="M693" i="1"/>
  <c r="M692" i="1" s="1"/>
  <c r="N693" i="1"/>
  <c r="N692" i="1" s="1"/>
  <c r="O693" i="1"/>
  <c r="O692" i="1" s="1"/>
  <c r="P693" i="1"/>
  <c r="P692" i="1" s="1"/>
  <c r="Q693" i="1"/>
  <c r="Q692" i="1" s="1"/>
  <c r="R693" i="1"/>
  <c r="R692" i="1" s="1"/>
  <c r="S693" i="1"/>
  <c r="S692" i="1" s="1"/>
  <c r="T693" i="1"/>
  <c r="T692" i="1" s="1"/>
  <c r="U693" i="1"/>
  <c r="U692" i="1" s="1"/>
  <c r="V693" i="1"/>
  <c r="V692" i="1" s="1"/>
  <c r="W693" i="1"/>
  <c r="W692" i="1" s="1"/>
  <c r="X693" i="1"/>
  <c r="X692" i="1" s="1"/>
  <c r="Y693" i="1"/>
  <c r="Y692" i="1" s="1"/>
  <c r="Z693" i="1"/>
  <c r="Z692" i="1" s="1"/>
  <c r="AC693" i="1"/>
  <c r="AC692" i="1" s="1"/>
  <c r="AD693" i="1"/>
  <c r="AD692" i="1" s="1"/>
  <c r="AE693" i="1"/>
  <c r="AE692" i="1" s="1"/>
  <c r="AF693" i="1"/>
  <c r="AF692" i="1" s="1"/>
  <c r="AG693" i="1"/>
  <c r="AG692" i="1" s="1"/>
  <c r="AH693" i="1"/>
  <c r="AH692" i="1" s="1"/>
  <c r="AI693" i="1"/>
  <c r="AI692" i="1" s="1"/>
  <c r="AJ693" i="1"/>
  <c r="AJ692" i="1" s="1"/>
  <c r="L693" i="1"/>
  <c r="L692" i="1" s="1"/>
  <c r="M665" i="1"/>
  <c r="M664" i="1" s="1"/>
  <c r="N665" i="1"/>
  <c r="N664" i="1" s="1"/>
  <c r="O665" i="1"/>
  <c r="O664" i="1" s="1"/>
  <c r="P665" i="1"/>
  <c r="P664" i="1" s="1"/>
  <c r="Q665" i="1"/>
  <c r="Q664" i="1" s="1"/>
  <c r="R665" i="1"/>
  <c r="R664" i="1" s="1"/>
  <c r="S665" i="1"/>
  <c r="S664" i="1" s="1"/>
  <c r="T665" i="1"/>
  <c r="T664" i="1" s="1"/>
  <c r="U665" i="1"/>
  <c r="U664" i="1" s="1"/>
  <c r="V665" i="1"/>
  <c r="V664" i="1" s="1"/>
  <c r="W665" i="1"/>
  <c r="W664" i="1" s="1"/>
  <c r="X665" i="1"/>
  <c r="X664" i="1" s="1"/>
  <c r="Y665" i="1"/>
  <c r="Y664" i="1" s="1"/>
  <c r="Z665" i="1"/>
  <c r="Z664" i="1" s="1"/>
  <c r="AC665" i="1"/>
  <c r="AC664" i="1" s="1"/>
  <c r="AD665" i="1"/>
  <c r="AD664" i="1" s="1"/>
  <c r="AE665" i="1"/>
  <c r="AE664" i="1" s="1"/>
  <c r="AF665" i="1"/>
  <c r="AF664" i="1" s="1"/>
  <c r="AG665" i="1"/>
  <c r="AG664" i="1" s="1"/>
  <c r="AH665" i="1"/>
  <c r="AH664" i="1" s="1"/>
  <c r="AI665" i="1"/>
  <c r="AI664" i="1" s="1"/>
  <c r="AJ665" i="1"/>
  <c r="AJ664" i="1" s="1"/>
  <c r="M662" i="1"/>
  <c r="N662" i="1"/>
  <c r="O662" i="1"/>
  <c r="P662" i="1"/>
  <c r="Q662" i="1"/>
  <c r="R662" i="1"/>
  <c r="S662" i="1"/>
  <c r="T662" i="1"/>
  <c r="U662" i="1"/>
  <c r="V662" i="1"/>
  <c r="W662" i="1"/>
  <c r="X662" i="1"/>
  <c r="Y662" i="1"/>
  <c r="Z662" i="1"/>
  <c r="AC662" i="1"/>
  <c r="AC659" i="1" s="1"/>
  <c r="AD662" i="1"/>
  <c r="AD659" i="1" s="1"/>
  <c r="AE662" i="1"/>
  <c r="AE659" i="1" s="1"/>
  <c r="AF662" i="1"/>
  <c r="AF659" i="1" s="1"/>
  <c r="AG662" i="1"/>
  <c r="AG659" i="1" s="1"/>
  <c r="AH662" i="1"/>
  <c r="AH659" i="1" s="1"/>
  <c r="AI662" i="1"/>
  <c r="AI659" i="1" s="1"/>
  <c r="AJ662" i="1"/>
  <c r="L665" i="1"/>
  <c r="L664" i="1" s="1"/>
  <c r="L662" i="1"/>
  <c r="M660" i="1"/>
  <c r="M659" i="1" s="1"/>
  <c r="N660" i="1"/>
  <c r="O660" i="1"/>
  <c r="P660" i="1"/>
  <c r="P659" i="1" s="1"/>
  <c r="Q660" i="1"/>
  <c r="Q659" i="1" s="1"/>
  <c r="R660" i="1"/>
  <c r="R659" i="1" s="1"/>
  <c r="S660" i="1"/>
  <c r="T660" i="1"/>
  <c r="U660" i="1"/>
  <c r="V660" i="1"/>
  <c r="W660" i="1"/>
  <c r="X660" i="1"/>
  <c r="Y660" i="1"/>
  <c r="Y659" i="1" s="1"/>
  <c r="Z660" i="1"/>
  <c r="L660" i="1"/>
  <c r="M656" i="1"/>
  <c r="M655" i="1" s="1"/>
  <c r="N656" i="1"/>
  <c r="N655" i="1" s="1"/>
  <c r="O656" i="1"/>
  <c r="O655" i="1" s="1"/>
  <c r="P656" i="1"/>
  <c r="P655" i="1" s="1"/>
  <c r="Q656" i="1"/>
  <c r="Q655" i="1" s="1"/>
  <c r="R656" i="1"/>
  <c r="R655" i="1" s="1"/>
  <c r="S656" i="1"/>
  <c r="S655" i="1" s="1"/>
  <c r="T656" i="1"/>
  <c r="T655" i="1" s="1"/>
  <c r="U656" i="1"/>
  <c r="U655" i="1" s="1"/>
  <c r="V656" i="1"/>
  <c r="V655" i="1" s="1"/>
  <c r="W656" i="1"/>
  <c r="W655" i="1" s="1"/>
  <c r="X656" i="1"/>
  <c r="X655" i="1" s="1"/>
  <c r="Y656" i="1"/>
  <c r="Y655" i="1" s="1"/>
  <c r="Z656" i="1"/>
  <c r="Z655" i="1" s="1"/>
  <c r="AC656" i="1"/>
  <c r="AC655" i="1" s="1"/>
  <c r="AD656" i="1"/>
  <c r="AD655" i="1" s="1"/>
  <c r="AE656" i="1"/>
  <c r="AE655" i="1" s="1"/>
  <c r="AF656" i="1"/>
  <c r="AF655" i="1" s="1"/>
  <c r="AG656" i="1"/>
  <c r="AG655" i="1" s="1"/>
  <c r="AH656" i="1"/>
  <c r="AH655" i="1" s="1"/>
  <c r="AI656" i="1"/>
  <c r="AI655" i="1" s="1"/>
  <c r="AJ656" i="1"/>
  <c r="AJ655" i="1" s="1"/>
  <c r="L656" i="1"/>
  <c r="L655" i="1" s="1"/>
  <c r="M653" i="1"/>
  <c r="M652" i="1" s="1"/>
  <c r="N653" i="1"/>
  <c r="N652" i="1" s="1"/>
  <c r="O653" i="1"/>
  <c r="O652" i="1" s="1"/>
  <c r="P653" i="1"/>
  <c r="P652" i="1" s="1"/>
  <c r="Q653" i="1"/>
  <c r="Q652" i="1" s="1"/>
  <c r="R653" i="1"/>
  <c r="R652" i="1" s="1"/>
  <c r="S653" i="1"/>
  <c r="S652" i="1" s="1"/>
  <c r="T653" i="1"/>
  <c r="T652" i="1" s="1"/>
  <c r="U653" i="1"/>
  <c r="U652" i="1" s="1"/>
  <c r="V653" i="1"/>
  <c r="V652" i="1" s="1"/>
  <c r="W653" i="1"/>
  <c r="W652" i="1" s="1"/>
  <c r="X653" i="1"/>
  <c r="X652" i="1" s="1"/>
  <c r="Y653" i="1"/>
  <c r="Y652" i="1" s="1"/>
  <c r="Z653" i="1"/>
  <c r="Z652" i="1" s="1"/>
  <c r="AC653" i="1"/>
  <c r="AC652" i="1" s="1"/>
  <c r="AD653" i="1"/>
  <c r="AD652" i="1" s="1"/>
  <c r="AE653" i="1"/>
  <c r="AE652" i="1" s="1"/>
  <c r="AF653" i="1"/>
  <c r="AF652" i="1" s="1"/>
  <c r="AG653" i="1"/>
  <c r="AG652" i="1" s="1"/>
  <c r="AH653" i="1"/>
  <c r="AH652" i="1" s="1"/>
  <c r="AI653" i="1"/>
  <c r="AI652" i="1" s="1"/>
  <c r="AJ653" i="1"/>
  <c r="AJ652" i="1" s="1"/>
  <c r="L653" i="1"/>
  <c r="L652" i="1" s="1"/>
  <c r="M649" i="1"/>
  <c r="M648" i="1" s="1"/>
  <c r="N649" i="1"/>
  <c r="N648" i="1" s="1"/>
  <c r="O649" i="1"/>
  <c r="O648" i="1" s="1"/>
  <c r="P649" i="1"/>
  <c r="P648" i="1" s="1"/>
  <c r="Q649" i="1"/>
  <c r="Q648" i="1" s="1"/>
  <c r="R649" i="1"/>
  <c r="R648" i="1" s="1"/>
  <c r="S649" i="1"/>
  <c r="S648" i="1" s="1"/>
  <c r="T649" i="1"/>
  <c r="T648" i="1" s="1"/>
  <c r="U649" i="1"/>
  <c r="U648" i="1" s="1"/>
  <c r="V649" i="1"/>
  <c r="V648" i="1" s="1"/>
  <c r="W649" i="1"/>
  <c r="W648" i="1" s="1"/>
  <c r="X649" i="1"/>
  <c r="X648" i="1" s="1"/>
  <c r="Y649" i="1"/>
  <c r="Y648" i="1" s="1"/>
  <c r="Z649" i="1"/>
  <c r="Z648" i="1" s="1"/>
  <c r="AC649" i="1"/>
  <c r="AC648" i="1" s="1"/>
  <c r="AD649" i="1"/>
  <c r="AD648" i="1" s="1"/>
  <c r="AE649" i="1"/>
  <c r="AE648" i="1" s="1"/>
  <c r="AF649" i="1"/>
  <c r="AF648" i="1" s="1"/>
  <c r="AG649" i="1"/>
  <c r="AG648" i="1" s="1"/>
  <c r="AH649" i="1"/>
  <c r="AH648" i="1" s="1"/>
  <c r="AI649" i="1"/>
  <c r="AI648" i="1" s="1"/>
  <c r="AJ649" i="1"/>
  <c r="AJ648" i="1" s="1"/>
  <c r="L649" i="1"/>
  <c r="L648" i="1" s="1"/>
  <c r="M646" i="1"/>
  <c r="M645" i="1" s="1"/>
  <c r="N646" i="1"/>
  <c r="N645" i="1" s="1"/>
  <c r="O646" i="1"/>
  <c r="O645" i="1" s="1"/>
  <c r="P646" i="1"/>
  <c r="P645" i="1" s="1"/>
  <c r="Q646" i="1"/>
  <c r="Q645" i="1" s="1"/>
  <c r="R646" i="1"/>
  <c r="R645" i="1" s="1"/>
  <c r="S646" i="1"/>
  <c r="S645" i="1" s="1"/>
  <c r="T646" i="1"/>
  <c r="T645" i="1" s="1"/>
  <c r="U646" i="1"/>
  <c r="U645" i="1" s="1"/>
  <c r="V646" i="1"/>
  <c r="V645" i="1" s="1"/>
  <c r="W646" i="1"/>
  <c r="W645" i="1" s="1"/>
  <c r="X646" i="1"/>
  <c r="X645" i="1" s="1"/>
  <c r="Y646" i="1"/>
  <c r="Y645" i="1" s="1"/>
  <c r="Z646" i="1"/>
  <c r="Z645" i="1" s="1"/>
  <c r="AC646" i="1"/>
  <c r="AC645" i="1" s="1"/>
  <c r="AD646" i="1"/>
  <c r="AD645" i="1" s="1"/>
  <c r="AE646" i="1"/>
  <c r="AE645" i="1" s="1"/>
  <c r="AF646" i="1"/>
  <c r="AF645" i="1" s="1"/>
  <c r="AG646" i="1"/>
  <c r="AG645" i="1" s="1"/>
  <c r="AH646" i="1"/>
  <c r="AH645" i="1" s="1"/>
  <c r="AI646" i="1"/>
  <c r="AI645" i="1" s="1"/>
  <c r="AJ646" i="1"/>
  <c r="AJ645" i="1" s="1"/>
  <c r="L646" i="1"/>
  <c r="L645" i="1" s="1"/>
  <c r="M641" i="1"/>
  <c r="M640" i="1" s="1"/>
  <c r="N641" i="1"/>
  <c r="N640" i="1" s="1"/>
  <c r="O641" i="1"/>
  <c r="O640" i="1" s="1"/>
  <c r="P641" i="1"/>
  <c r="P640" i="1" s="1"/>
  <c r="Q641" i="1"/>
  <c r="Q640" i="1" s="1"/>
  <c r="R641" i="1"/>
  <c r="R640" i="1" s="1"/>
  <c r="S641" i="1"/>
  <c r="S640" i="1" s="1"/>
  <c r="T641" i="1"/>
  <c r="T640" i="1" s="1"/>
  <c r="U641" i="1"/>
  <c r="U640" i="1" s="1"/>
  <c r="V641" i="1"/>
  <c r="V640" i="1" s="1"/>
  <c r="W641" i="1"/>
  <c r="W640" i="1" s="1"/>
  <c r="X641" i="1"/>
  <c r="X640" i="1" s="1"/>
  <c r="Y641" i="1"/>
  <c r="Y640" i="1" s="1"/>
  <c r="Z641" i="1"/>
  <c r="Z640" i="1" s="1"/>
  <c r="AC641" i="1"/>
  <c r="AC640" i="1" s="1"/>
  <c r="AD641" i="1"/>
  <c r="AD640" i="1" s="1"/>
  <c r="AE641" i="1"/>
  <c r="AE640" i="1" s="1"/>
  <c r="AF641" i="1"/>
  <c r="AF640" i="1" s="1"/>
  <c r="AG641" i="1"/>
  <c r="AG640" i="1" s="1"/>
  <c r="AH641" i="1"/>
  <c r="AH640" i="1" s="1"/>
  <c r="AI641" i="1"/>
  <c r="AI640" i="1" s="1"/>
  <c r="AJ641" i="1"/>
  <c r="AJ640" i="1" s="1"/>
  <c r="L641" i="1"/>
  <c r="L640" i="1" s="1"/>
  <c r="M638" i="1"/>
  <c r="M637" i="1" s="1"/>
  <c r="N638" i="1"/>
  <c r="N637" i="1" s="1"/>
  <c r="O638" i="1"/>
  <c r="O637" i="1" s="1"/>
  <c r="P638" i="1"/>
  <c r="P637" i="1" s="1"/>
  <c r="Q638" i="1"/>
  <c r="Q637" i="1" s="1"/>
  <c r="R638" i="1"/>
  <c r="R637" i="1" s="1"/>
  <c r="S638" i="1"/>
  <c r="S637" i="1" s="1"/>
  <c r="T638" i="1"/>
  <c r="T637" i="1" s="1"/>
  <c r="U638" i="1"/>
  <c r="U637" i="1" s="1"/>
  <c r="V638" i="1"/>
  <c r="V637" i="1" s="1"/>
  <c r="W638" i="1"/>
  <c r="W637" i="1" s="1"/>
  <c r="X638" i="1"/>
  <c r="X637" i="1" s="1"/>
  <c r="Y638" i="1"/>
  <c r="Y637" i="1" s="1"/>
  <c r="Z638" i="1"/>
  <c r="Z637" i="1" s="1"/>
  <c r="AC638" i="1"/>
  <c r="AC637" i="1" s="1"/>
  <c r="AD638" i="1"/>
  <c r="AD637" i="1" s="1"/>
  <c r="AE638" i="1"/>
  <c r="AE637" i="1" s="1"/>
  <c r="AF638" i="1"/>
  <c r="AF637" i="1" s="1"/>
  <c r="AG638" i="1"/>
  <c r="AG637" i="1" s="1"/>
  <c r="AH638" i="1"/>
  <c r="AH637" i="1" s="1"/>
  <c r="AI638" i="1"/>
  <c r="AI637" i="1" s="1"/>
  <c r="AJ638" i="1"/>
  <c r="AJ637" i="1" s="1"/>
  <c r="M634" i="1"/>
  <c r="M633" i="1" s="1"/>
  <c r="N634" i="1"/>
  <c r="N633" i="1" s="1"/>
  <c r="O634" i="1"/>
  <c r="O633" i="1" s="1"/>
  <c r="P634" i="1"/>
  <c r="P633" i="1" s="1"/>
  <c r="Q634" i="1"/>
  <c r="Q633" i="1" s="1"/>
  <c r="R634" i="1"/>
  <c r="R633" i="1" s="1"/>
  <c r="S634" i="1"/>
  <c r="S633" i="1" s="1"/>
  <c r="T634" i="1"/>
  <c r="T633" i="1" s="1"/>
  <c r="U634" i="1"/>
  <c r="U633" i="1" s="1"/>
  <c r="V634" i="1"/>
  <c r="V633" i="1" s="1"/>
  <c r="W634" i="1"/>
  <c r="W633" i="1" s="1"/>
  <c r="X634" i="1"/>
  <c r="X633" i="1" s="1"/>
  <c r="Y634" i="1"/>
  <c r="Y633" i="1" s="1"/>
  <c r="Z634" i="1"/>
  <c r="Z633" i="1" s="1"/>
  <c r="AC634" i="1"/>
  <c r="AC633" i="1" s="1"/>
  <c r="AD634" i="1"/>
  <c r="AD633" i="1" s="1"/>
  <c r="AE634" i="1"/>
  <c r="AE633" i="1" s="1"/>
  <c r="AF634" i="1"/>
  <c r="AF633" i="1" s="1"/>
  <c r="AG634" i="1"/>
  <c r="AG633" i="1" s="1"/>
  <c r="AH634" i="1"/>
  <c r="AH633" i="1" s="1"/>
  <c r="AI634" i="1"/>
  <c r="AI633" i="1" s="1"/>
  <c r="AJ634" i="1"/>
  <c r="AJ633" i="1" s="1"/>
  <c r="M631" i="1"/>
  <c r="M630" i="1" s="1"/>
  <c r="N631" i="1"/>
  <c r="N630" i="1" s="1"/>
  <c r="O631" i="1"/>
  <c r="O630" i="1" s="1"/>
  <c r="P631" i="1"/>
  <c r="P630" i="1" s="1"/>
  <c r="Q631" i="1"/>
  <c r="Q630" i="1" s="1"/>
  <c r="R631" i="1"/>
  <c r="R630" i="1" s="1"/>
  <c r="S631" i="1"/>
  <c r="S630" i="1" s="1"/>
  <c r="T631" i="1"/>
  <c r="T630" i="1" s="1"/>
  <c r="U631" i="1"/>
  <c r="U630" i="1" s="1"/>
  <c r="V631" i="1"/>
  <c r="V630" i="1" s="1"/>
  <c r="W631" i="1"/>
  <c r="W630" i="1" s="1"/>
  <c r="X631" i="1"/>
  <c r="X630" i="1" s="1"/>
  <c r="Y631" i="1"/>
  <c r="Y630" i="1" s="1"/>
  <c r="Z631" i="1"/>
  <c r="Z630" i="1" s="1"/>
  <c r="AC631" i="1"/>
  <c r="AC630" i="1" s="1"/>
  <c r="AD631" i="1"/>
  <c r="AD630" i="1" s="1"/>
  <c r="AE631" i="1"/>
  <c r="AE630" i="1" s="1"/>
  <c r="AF631" i="1"/>
  <c r="AF630" i="1" s="1"/>
  <c r="AG631" i="1"/>
  <c r="AG630" i="1" s="1"/>
  <c r="AH631" i="1"/>
  <c r="AH630" i="1" s="1"/>
  <c r="AI631" i="1"/>
  <c r="AI630" i="1" s="1"/>
  <c r="AJ631" i="1"/>
  <c r="AJ630" i="1" s="1"/>
  <c r="M738" i="1"/>
  <c r="M737" i="1" s="1"/>
  <c r="N738" i="1"/>
  <c r="N737" i="1" s="1"/>
  <c r="O738" i="1"/>
  <c r="O737" i="1" s="1"/>
  <c r="P738" i="1"/>
  <c r="P737" i="1" s="1"/>
  <c r="Q738" i="1"/>
  <c r="Q737" i="1" s="1"/>
  <c r="R738" i="1"/>
  <c r="R737" i="1" s="1"/>
  <c r="S738" i="1"/>
  <c r="S737" i="1" s="1"/>
  <c r="T738" i="1"/>
  <c r="T737" i="1" s="1"/>
  <c r="U738" i="1"/>
  <c r="U737" i="1" s="1"/>
  <c r="V738" i="1"/>
  <c r="V737" i="1" s="1"/>
  <c r="W738" i="1"/>
  <c r="W737" i="1" s="1"/>
  <c r="X738" i="1"/>
  <c r="X737" i="1" s="1"/>
  <c r="Y738" i="1"/>
  <c r="Y737" i="1" s="1"/>
  <c r="Z738" i="1"/>
  <c r="Z737" i="1" s="1"/>
  <c r="AC738" i="1"/>
  <c r="AC737" i="1" s="1"/>
  <c r="AD738" i="1"/>
  <c r="AD737" i="1" s="1"/>
  <c r="AE738" i="1"/>
  <c r="AE737" i="1" s="1"/>
  <c r="AF738" i="1"/>
  <c r="AF737" i="1" s="1"/>
  <c r="AG738" i="1"/>
  <c r="AG737" i="1" s="1"/>
  <c r="AH738" i="1"/>
  <c r="AH737" i="1" s="1"/>
  <c r="AI738" i="1"/>
  <c r="AI737" i="1" s="1"/>
  <c r="AJ738" i="1"/>
  <c r="AJ737" i="1" s="1"/>
  <c r="L738" i="1"/>
  <c r="L737" i="1" s="1"/>
  <c r="M735" i="1"/>
  <c r="M734" i="1" s="1"/>
  <c r="N735" i="1"/>
  <c r="N734" i="1" s="1"/>
  <c r="O735" i="1"/>
  <c r="O734" i="1" s="1"/>
  <c r="P735" i="1"/>
  <c r="P734" i="1" s="1"/>
  <c r="Q735" i="1"/>
  <c r="Q734" i="1" s="1"/>
  <c r="R735" i="1"/>
  <c r="R734" i="1" s="1"/>
  <c r="S735" i="1"/>
  <c r="S734" i="1" s="1"/>
  <c r="T735" i="1"/>
  <c r="T734" i="1" s="1"/>
  <c r="U735" i="1"/>
  <c r="U734" i="1" s="1"/>
  <c r="V735" i="1"/>
  <c r="V734" i="1" s="1"/>
  <c r="W735" i="1"/>
  <c r="W734" i="1" s="1"/>
  <c r="X735" i="1"/>
  <c r="X734" i="1" s="1"/>
  <c r="Y735" i="1"/>
  <c r="Y734" i="1" s="1"/>
  <c r="Z735" i="1"/>
  <c r="Z734" i="1" s="1"/>
  <c r="AC735" i="1"/>
  <c r="AC734" i="1" s="1"/>
  <c r="AD735" i="1"/>
  <c r="AD734" i="1" s="1"/>
  <c r="AE735" i="1"/>
  <c r="AE734" i="1" s="1"/>
  <c r="AF735" i="1"/>
  <c r="AF734" i="1" s="1"/>
  <c r="AG735" i="1"/>
  <c r="AG734" i="1" s="1"/>
  <c r="AH735" i="1"/>
  <c r="AH734" i="1" s="1"/>
  <c r="AI735" i="1"/>
  <c r="AI734" i="1" s="1"/>
  <c r="AJ735" i="1"/>
  <c r="AJ734" i="1" s="1"/>
  <c r="L735" i="1"/>
  <c r="L734" i="1" s="1"/>
  <c r="M732" i="1"/>
  <c r="M731" i="1" s="1"/>
  <c r="N732" i="1"/>
  <c r="N731" i="1" s="1"/>
  <c r="O732" i="1"/>
  <c r="O731" i="1" s="1"/>
  <c r="P732" i="1"/>
  <c r="P731" i="1" s="1"/>
  <c r="Q732" i="1"/>
  <c r="Q731" i="1" s="1"/>
  <c r="R732" i="1"/>
  <c r="R731" i="1" s="1"/>
  <c r="S732" i="1"/>
  <c r="S731" i="1" s="1"/>
  <c r="T732" i="1"/>
  <c r="T731" i="1" s="1"/>
  <c r="U732" i="1"/>
  <c r="U731" i="1" s="1"/>
  <c r="V732" i="1"/>
  <c r="V731" i="1" s="1"/>
  <c r="W732" i="1"/>
  <c r="W731" i="1" s="1"/>
  <c r="X732" i="1"/>
  <c r="X731" i="1" s="1"/>
  <c r="Y732" i="1"/>
  <c r="Y731" i="1" s="1"/>
  <c r="Z732" i="1"/>
  <c r="Z731" i="1" s="1"/>
  <c r="AC732" i="1"/>
  <c r="AC731" i="1" s="1"/>
  <c r="AD732" i="1"/>
  <c r="AD731" i="1" s="1"/>
  <c r="AE732" i="1"/>
  <c r="AE731" i="1" s="1"/>
  <c r="AF732" i="1"/>
  <c r="AF731" i="1" s="1"/>
  <c r="AG732" i="1"/>
  <c r="AG731" i="1" s="1"/>
  <c r="AH732" i="1"/>
  <c r="AH731" i="1" s="1"/>
  <c r="AI732" i="1"/>
  <c r="AI731" i="1" s="1"/>
  <c r="AJ732" i="1"/>
  <c r="AJ731" i="1" s="1"/>
  <c r="L732" i="1"/>
  <c r="L731" i="1" s="1"/>
  <c r="M719" i="1"/>
  <c r="M718" i="1" s="1"/>
  <c r="N719" i="1"/>
  <c r="N718" i="1" s="1"/>
  <c r="O719" i="1"/>
  <c r="O718" i="1" s="1"/>
  <c r="P719" i="1"/>
  <c r="P718" i="1" s="1"/>
  <c r="Q719" i="1"/>
  <c r="Q718" i="1" s="1"/>
  <c r="R719" i="1"/>
  <c r="R718" i="1" s="1"/>
  <c r="S719" i="1"/>
  <c r="S718" i="1" s="1"/>
  <c r="T719" i="1"/>
  <c r="T718" i="1" s="1"/>
  <c r="U719" i="1"/>
  <c r="U718" i="1" s="1"/>
  <c r="V719" i="1"/>
  <c r="V718" i="1" s="1"/>
  <c r="W719" i="1"/>
  <c r="W718" i="1" s="1"/>
  <c r="X719" i="1"/>
  <c r="X718" i="1" s="1"/>
  <c r="Y719" i="1"/>
  <c r="Y718" i="1" s="1"/>
  <c r="Z719" i="1"/>
  <c r="Z718" i="1" s="1"/>
  <c r="AC719" i="1"/>
  <c r="AC718" i="1" s="1"/>
  <c r="AD719" i="1"/>
  <c r="AD718" i="1" s="1"/>
  <c r="AE719" i="1"/>
  <c r="AE718" i="1" s="1"/>
  <c r="AF719" i="1"/>
  <c r="AF718" i="1" s="1"/>
  <c r="AG719" i="1"/>
  <c r="AG718" i="1" s="1"/>
  <c r="AH719" i="1"/>
  <c r="AH718" i="1" s="1"/>
  <c r="AI719" i="1"/>
  <c r="AI718" i="1" s="1"/>
  <c r="AJ719" i="1"/>
  <c r="AJ718" i="1" s="1"/>
  <c r="L719" i="1"/>
  <c r="L718" i="1" s="1"/>
  <c r="M722" i="1"/>
  <c r="M721" i="1" s="1"/>
  <c r="N722" i="1"/>
  <c r="O722" i="1"/>
  <c r="O721" i="1" s="1"/>
  <c r="P722" i="1"/>
  <c r="Q722" i="1"/>
  <c r="Q721" i="1" s="1"/>
  <c r="R722" i="1"/>
  <c r="S722" i="1"/>
  <c r="S721" i="1" s="1"/>
  <c r="T722" i="1"/>
  <c r="U722" i="1"/>
  <c r="U721" i="1" s="1"/>
  <c r="V722" i="1"/>
  <c r="W722" i="1"/>
  <c r="W721" i="1" s="1"/>
  <c r="X722" i="1"/>
  <c r="Y722" i="1"/>
  <c r="Y721" i="1" s="1"/>
  <c r="Z722" i="1"/>
  <c r="AC722" i="1"/>
  <c r="AC721" i="1" s="1"/>
  <c r="AD722" i="1"/>
  <c r="AE722" i="1"/>
  <c r="AE721" i="1" s="1"/>
  <c r="AF722" i="1"/>
  <c r="AG722" i="1"/>
  <c r="AG721" i="1" s="1"/>
  <c r="AH722" i="1"/>
  <c r="AI722" i="1"/>
  <c r="AI721" i="1" s="1"/>
  <c r="AJ722" i="1"/>
  <c r="L722" i="1"/>
  <c r="L721" i="1" s="1"/>
  <c r="M728" i="1"/>
  <c r="M727" i="1" s="1"/>
  <c r="M726" i="1" s="1"/>
  <c r="N728" i="1"/>
  <c r="N727" i="1" s="1"/>
  <c r="N726" i="1" s="1"/>
  <c r="O728" i="1"/>
  <c r="O727" i="1" s="1"/>
  <c r="O726" i="1" s="1"/>
  <c r="P728" i="1"/>
  <c r="P727" i="1" s="1"/>
  <c r="P726" i="1" s="1"/>
  <c r="Q728" i="1"/>
  <c r="Q727" i="1" s="1"/>
  <c r="Q726" i="1" s="1"/>
  <c r="R728" i="1"/>
  <c r="R727" i="1" s="1"/>
  <c r="R726" i="1" s="1"/>
  <c r="S728" i="1"/>
  <c r="S727" i="1" s="1"/>
  <c r="S726" i="1" s="1"/>
  <c r="T728" i="1"/>
  <c r="T727" i="1" s="1"/>
  <c r="T726" i="1" s="1"/>
  <c r="U728" i="1"/>
  <c r="U727" i="1" s="1"/>
  <c r="U726" i="1" s="1"/>
  <c r="V728" i="1"/>
  <c r="V727" i="1" s="1"/>
  <c r="V726" i="1" s="1"/>
  <c r="W728" i="1"/>
  <c r="W727" i="1" s="1"/>
  <c r="W726" i="1" s="1"/>
  <c r="X728" i="1"/>
  <c r="X727" i="1" s="1"/>
  <c r="X726" i="1" s="1"/>
  <c r="Y728" i="1"/>
  <c r="Y727" i="1" s="1"/>
  <c r="Y726" i="1" s="1"/>
  <c r="Z728" i="1"/>
  <c r="Z727" i="1" s="1"/>
  <c r="Z726" i="1" s="1"/>
  <c r="AC728" i="1"/>
  <c r="AC727" i="1" s="1"/>
  <c r="AC726" i="1" s="1"/>
  <c r="AD728" i="1"/>
  <c r="AD727" i="1" s="1"/>
  <c r="AD726" i="1" s="1"/>
  <c r="AE728" i="1"/>
  <c r="AE727" i="1" s="1"/>
  <c r="AE726" i="1" s="1"/>
  <c r="AF728" i="1"/>
  <c r="AF727" i="1" s="1"/>
  <c r="AF726" i="1" s="1"/>
  <c r="AG728" i="1"/>
  <c r="AG727" i="1" s="1"/>
  <c r="AG726" i="1" s="1"/>
  <c r="AH728" i="1"/>
  <c r="AH727" i="1" s="1"/>
  <c r="AH726" i="1" s="1"/>
  <c r="AI728" i="1"/>
  <c r="AI727" i="1" s="1"/>
  <c r="AI726" i="1" s="1"/>
  <c r="AJ728" i="1"/>
  <c r="AJ727" i="1" s="1"/>
  <c r="AJ726" i="1" s="1"/>
  <c r="L728" i="1"/>
  <c r="L727" i="1" s="1"/>
  <c r="L726" i="1" s="1"/>
  <c r="AA717" i="1"/>
  <c r="M716" i="1"/>
  <c r="M715" i="1" s="1"/>
  <c r="N716" i="1"/>
  <c r="N715" i="1" s="1"/>
  <c r="O716" i="1"/>
  <c r="O715" i="1" s="1"/>
  <c r="P716" i="1"/>
  <c r="P715" i="1" s="1"/>
  <c r="Q716" i="1"/>
  <c r="Q715" i="1" s="1"/>
  <c r="R716" i="1"/>
  <c r="R715" i="1" s="1"/>
  <c r="S716" i="1"/>
  <c r="S715" i="1" s="1"/>
  <c r="T716" i="1"/>
  <c r="T715" i="1" s="1"/>
  <c r="U716" i="1"/>
  <c r="U715" i="1" s="1"/>
  <c r="V716" i="1"/>
  <c r="V715" i="1" s="1"/>
  <c r="W716" i="1"/>
  <c r="W715" i="1" s="1"/>
  <c r="X716" i="1"/>
  <c r="X715" i="1" s="1"/>
  <c r="Y716" i="1"/>
  <c r="Y715" i="1" s="1"/>
  <c r="Z716" i="1"/>
  <c r="Z715" i="1" s="1"/>
  <c r="AC716" i="1"/>
  <c r="AC715" i="1" s="1"/>
  <c r="AD716" i="1"/>
  <c r="AD715" i="1" s="1"/>
  <c r="AE716" i="1"/>
  <c r="AE715" i="1" s="1"/>
  <c r="AF716" i="1"/>
  <c r="AF715" i="1" s="1"/>
  <c r="AG716" i="1"/>
  <c r="AG715" i="1" s="1"/>
  <c r="AH716" i="1"/>
  <c r="AH715" i="1" s="1"/>
  <c r="AI716" i="1"/>
  <c r="AI715" i="1" s="1"/>
  <c r="AJ716" i="1"/>
  <c r="AJ715" i="1" s="1"/>
  <c r="L716" i="1"/>
  <c r="L715" i="1" s="1"/>
  <c r="L659" i="1" l="1"/>
  <c r="V659" i="1"/>
  <c r="Q714" i="1"/>
  <c r="O659" i="1"/>
  <c r="U659" i="1"/>
  <c r="S714" i="1"/>
  <c r="Z651" i="1"/>
  <c r="L658" i="1"/>
  <c r="S659" i="1"/>
  <c r="S658" i="1" s="1"/>
  <c r="U714" i="1"/>
  <c r="W659" i="1"/>
  <c r="W658" i="1" s="1"/>
  <c r="T659" i="1"/>
  <c r="T658" i="1" s="1"/>
  <c r="N651" i="1"/>
  <c r="X659" i="1"/>
  <c r="X658" i="1" s="1"/>
  <c r="Z667" i="1"/>
  <c r="AJ667" i="1"/>
  <c r="X667" i="1"/>
  <c r="AI667" i="1"/>
  <c r="AH667" i="1"/>
  <c r="V667" i="1"/>
  <c r="AG667" i="1"/>
  <c r="U667" i="1"/>
  <c r="Y667" i="1"/>
  <c r="AF667" i="1"/>
  <c r="T667" i="1"/>
  <c r="W667" i="1"/>
  <c r="AE667" i="1"/>
  <c r="S667" i="1"/>
  <c r="P667" i="1"/>
  <c r="N667" i="1"/>
  <c r="AD667" i="1"/>
  <c r="R667" i="1"/>
  <c r="M667" i="1"/>
  <c r="Q667" i="1"/>
  <c r="AC667" i="1"/>
  <c r="O667" i="1"/>
  <c r="L667" i="1"/>
  <c r="Y658" i="1"/>
  <c r="AH658" i="1"/>
  <c r="V658" i="1"/>
  <c r="AD658" i="1"/>
  <c r="R658" i="1"/>
  <c r="Q658" i="1"/>
  <c r="AG658" i="1"/>
  <c r="U658" i="1"/>
  <c r="P658" i="1"/>
  <c r="O658" i="1"/>
  <c r="M658" i="1"/>
  <c r="AF658" i="1"/>
  <c r="AE658" i="1"/>
  <c r="AC658" i="1"/>
  <c r="AI658" i="1"/>
  <c r="Z659" i="1"/>
  <c r="Z658" i="1" s="1"/>
  <c r="N659" i="1"/>
  <c r="N658" i="1" s="1"/>
  <c r="AJ659" i="1"/>
  <c r="AJ658" i="1" s="1"/>
  <c r="AC651" i="1"/>
  <c r="Q651" i="1"/>
  <c r="P651" i="1"/>
  <c r="AE651" i="1"/>
  <c r="S651" i="1"/>
  <c r="AD651" i="1"/>
  <c r="R651" i="1"/>
  <c r="Y651" i="1"/>
  <c r="M651" i="1"/>
  <c r="AJ651" i="1"/>
  <c r="X651" i="1"/>
  <c r="AI651" i="1"/>
  <c r="W651" i="1"/>
  <c r="O651" i="1"/>
  <c r="AH651" i="1"/>
  <c r="V651" i="1"/>
  <c r="AG651" i="1"/>
  <c r="U651" i="1"/>
  <c r="AF651" i="1"/>
  <c r="T651" i="1"/>
  <c r="L651" i="1"/>
  <c r="Y644" i="1"/>
  <c r="M644" i="1"/>
  <c r="AJ644" i="1"/>
  <c r="X644" i="1"/>
  <c r="AI644" i="1"/>
  <c r="W644" i="1"/>
  <c r="O644" i="1"/>
  <c r="AH644" i="1"/>
  <c r="V644" i="1"/>
  <c r="AG644" i="1"/>
  <c r="U644" i="1"/>
  <c r="AF644" i="1"/>
  <c r="T644" i="1"/>
  <c r="AE644" i="1"/>
  <c r="S644" i="1"/>
  <c r="AD644" i="1"/>
  <c r="R644" i="1"/>
  <c r="AC644" i="1"/>
  <c r="Q644" i="1"/>
  <c r="P644" i="1"/>
  <c r="Z644" i="1"/>
  <c r="N644" i="1"/>
  <c r="L644" i="1"/>
  <c r="AF730" i="1"/>
  <c r="T730" i="1"/>
  <c r="AE730" i="1"/>
  <c r="S730" i="1"/>
  <c r="AD730" i="1"/>
  <c r="R730" i="1"/>
  <c r="AC730" i="1"/>
  <c r="Q730" i="1"/>
  <c r="Q713" i="1" s="1"/>
  <c r="P730" i="1"/>
  <c r="O730" i="1"/>
  <c r="O713" i="1" s="1"/>
  <c r="Y730" i="1"/>
  <c r="M730" i="1"/>
  <c r="AJ730" i="1"/>
  <c r="X730" i="1"/>
  <c r="AI730" i="1"/>
  <c r="Z730" i="1"/>
  <c r="AH730" i="1"/>
  <c r="V730" i="1"/>
  <c r="W730" i="1"/>
  <c r="AG730" i="1"/>
  <c r="U730" i="1"/>
  <c r="N730" i="1"/>
  <c r="L730" i="1"/>
  <c r="W714" i="1"/>
  <c r="AE714" i="1"/>
  <c r="AC714" i="1"/>
  <c r="O714" i="1"/>
  <c r="AG714" i="1"/>
  <c r="M714" i="1"/>
  <c r="Y714" i="1"/>
  <c r="AI714" i="1"/>
  <c r="L714" i="1"/>
  <c r="S713" i="1"/>
  <c r="Y713" i="1" l="1"/>
  <c r="U713" i="1"/>
  <c r="L713" i="1"/>
  <c r="W713" i="1"/>
  <c r="AC713" i="1"/>
  <c r="AI713" i="1"/>
  <c r="AG713" i="1"/>
  <c r="AE713" i="1"/>
  <c r="M713" i="1"/>
  <c r="AJ628" i="1" l="1"/>
  <c r="AJ627" i="1" s="1"/>
  <c r="AJ626" i="1" s="1"/>
  <c r="AJ625" i="1" s="1"/>
  <c r="M627" i="1"/>
  <c r="M626" i="1" s="1"/>
  <c r="M625" i="1" s="1"/>
  <c r="O627" i="1"/>
  <c r="Q627" i="1"/>
  <c r="S627" i="1"/>
  <c r="S626" i="1" s="1"/>
  <c r="S625" i="1" s="1"/>
  <c r="U627" i="1"/>
  <c r="U626" i="1" s="1"/>
  <c r="U625" i="1" s="1"/>
  <c r="W627" i="1"/>
  <c r="W626" i="1" s="1"/>
  <c r="W625" i="1" s="1"/>
  <c r="Y627" i="1"/>
  <c r="Y626" i="1" s="1"/>
  <c r="Y625" i="1" s="1"/>
  <c r="AA627" i="1"/>
  <c r="AC627" i="1"/>
  <c r="AC626" i="1" s="1"/>
  <c r="AC625" i="1" s="1"/>
  <c r="AE627" i="1"/>
  <c r="AE626" i="1" s="1"/>
  <c r="AE625" i="1" s="1"/>
  <c r="AG627" i="1"/>
  <c r="AG626" i="1" s="1"/>
  <c r="AG625" i="1" s="1"/>
  <c r="AI627" i="1"/>
  <c r="AI626" i="1" s="1"/>
  <c r="AI625" i="1" s="1"/>
  <c r="L626" i="1"/>
  <c r="L625" i="1" s="1"/>
  <c r="O626" i="1"/>
  <c r="O625" i="1" s="1"/>
  <c r="Q626" i="1"/>
  <c r="Q625" i="1" s="1"/>
  <c r="L61" i="1"/>
  <c r="L70" i="1"/>
  <c r="L62" i="1"/>
  <c r="L63" i="1"/>
  <c r="T59" i="1"/>
  <c r="V59" i="1"/>
  <c r="X59" i="1"/>
  <c r="Z59" i="1"/>
  <c r="AD59" i="1"/>
  <c r="AF59" i="1"/>
  <c r="AH59" i="1"/>
  <c r="AJ59" i="1"/>
  <c r="R59" i="1"/>
  <c r="L47" i="1"/>
  <c r="L46" i="1"/>
  <c r="L15" i="1"/>
  <c r="L27" i="1"/>
  <c r="AA46" i="1"/>
  <c r="L39" i="1"/>
  <c r="L56" i="1"/>
  <c r="L55" i="1"/>
  <c r="K51" i="1"/>
  <c r="K50" i="1"/>
  <c r="L40" i="1"/>
  <c r="L37" i="1"/>
  <c r="L35" i="1"/>
  <c r="L36" i="1"/>
  <c r="K35" i="1"/>
  <c r="AA574" i="1"/>
  <c r="AA573" i="1"/>
  <c r="AA572" i="1"/>
  <c r="AA571" i="1"/>
  <c r="AA570" i="1"/>
  <c r="AA567" i="1"/>
  <c r="AA566" i="1"/>
  <c r="AA565" i="1"/>
  <c r="AA564" i="1"/>
  <c r="AA563" i="1"/>
  <c r="AA562" i="1"/>
  <c r="AA561" i="1"/>
  <c r="AA560" i="1"/>
  <c r="AA559" i="1"/>
  <c r="AA558" i="1"/>
  <c r="AA557" i="1"/>
  <c r="AA556" i="1"/>
  <c r="AA555" i="1"/>
  <c r="AA554" i="1"/>
  <c r="AA553" i="1"/>
  <c r="AA552" i="1"/>
  <c r="AA551" i="1"/>
  <c r="AA550" i="1"/>
  <c r="AA549" i="1"/>
  <c r="AA548" i="1"/>
  <c r="AA547" i="1"/>
  <c r="AA546" i="1"/>
  <c r="AA545" i="1"/>
  <c r="AA544" i="1"/>
  <c r="AA543" i="1"/>
  <c r="AA542" i="1"/>
  <c r="AA541" i="1"/>
  <c r="AA540" i="1"/>
  <c r="AA539" i="1"/>
  <c r="AA538" i="1"/>
  <c r="AA537" i="1"/>
  <c r="AA536" i="1"/>
  <c r="AA535" i="1"/>
  <c r="AA534" i="1"/>
  <c r="AA533" i="1"/>
  <c r="AA532" i="1"/>
  <c r="AA531" i="1"/>
  <c r="AA530" i="1"/>
  <c r="AA529" i="1"/>
  <c r="AA528" i="1"/>
  <c r="AA527" i="1"/>
  <c r="AA526" i="1"/>
  <c r="AA525" i="1"/>
  <c r="AA524" i="1"/>
  <c r="AA523" i="1"/>
  <c r="AA522" i="1"/>
  <c r="AA521" i="1"/>
  <c r="AA520" i="1"/>
  <c r="AA519" i="1"/>
  <c r="AA518" i="1"/>
  <c r="AA517" i="1"/>
  <c r="AA516" i="1"/>
  <c r="AA515" i="1"/>
  <c r="AA514" i="1"/>
  <c r="AA513" i="1"/>
  <c r="AA512" i="1"/>
  <c r="AA511" i="1"/>
  <c r="AA510" i="1"/>
  <c r="AA509" i="1"/>
  <c r="AA508" i="1"/>
  <c r="AA507" i="1"/>
  <c r="AA506" i="1"/>
  <c r="AA505" i="1"/>
  <c r="AA504" i="1"/>
  <c r="AA503" i="1"/>
  <c r="AA502" i="1"/>
  <c r="AA501" i="1"/>
  <c r="AA500" i="1"/>
  <c r="AA499" i="1"/>
  <c r="AA498" i="1"/>
  <c r="AA497" i="1"/>
  <c r="AA496" i="1"/>
  <c r="AA495" i="1"/>
  <c r="AA494" i="1"/>
  <c r="AA493" i="1"/>
  <c r="AA492" i="1"/>
  <c r="AA491" i="1"/>
  <c r="AA490" i="1"/>
  <c r="AA489" i="1"/>
  <c r="AA488" i="1"/>
  <c r="AA487" i="1"/>
  <c r="AA486" i="1"/>
  <c r="AA485" i="1"/>
  <c r="AA484" i="1"/>
  <c r="AA483" i="1"/>
  <c r="AA482" i="1"/>
  <c r="AA481" i="1"/>
  <c r="AA480" i="1"/>
  <c r="AA479" i="1"/>
  <c r="AA478" i="1"/>
  <c r="AA477" i="1"/>
  <c r="AA476" i="1"/>
  <c r="AA475" i="1"/>
  <c r="AA474" i="1"/>
  <c r="AA473" i="1"/>
  <c r="AA472" i="1"/>
  <c r="AA471" i="1"/>
  <c r="AA470" i="1"/>
  <c r="AA469" i="1"/>
  <c r="AA468" i="1"/>
  <c r="AA467" i="1"/>
  <c r="AA466" i="1"/>
  <c r="AA465" i="1"/>
  <c r="AA464" i="1"/>
  <c r="AA463" i="1"/>
  <c r="AA462" i="1"/>
  <c r="AA461" i="1"/>
  <c r="AA460" i="1"/>
  <c r="AA459" i="1"/>
  <c r="AA458" i="1"/>
  <c r="AA457" i="1"/>
  <c r="AA456" i="1"/>
  <c r="AA455" i="1"/>
  <c r="AA454" i="1"/>
  <c r="AA453" i="1"/>
  <c r="AA452" i="1"/>
  <c r="AA451" i="1"/>
  <c r="AA450" i="1"/>
  <c r="AA449" i="1"/>
  <c r="AA448" i="1"/>
  <c r="AA447" i="1"/>
  <c r="AA446" i="1"/>
  <c r="AA445" i="1"/>
  <c r="AA444" i="1"/>
  <c r="AA443" i="1"/>
  <c r="AA442" i="1"/>
  <c r="AA441" i="1"/>
  <c r="AA440" i="1"/>
  <c r="AA439" i="1"/>
  <c r="AA438" i="1"/>
  <c r="AA437" i="1"/>
  <c r="AA436" i="1"/>
  <c r="AA435" i="1"/>
  <c r="AA434" i="1"/>
  <c r="AA433" i="1"/>
  <c r="AA432" i="1"/>
  <c r="AA431" i="1"/>
  <c r="AA430" i="1"/>
  <c r="AA429" i="1"/>
  <c r="AA428" i="1"/>
  <c r="AA427" i="1"/>
  <c r="AA426" i="1"/>
  <c r="AA425" i="1"/>
  <c r="AA424" i="1"/>
  <c r="AA423" i="1"/>
  <c r="AA422" i="1"/>
  <c r="AA421" i="1"/>
  <c r="AA420" i="1"/>
  <c r="AA419" i="1"/>
  <c r="AA418" i="1"/>
  <c r="AA417" i="1"/>
  <c r="AA416" i="1"/>
  <c r="AA415" i="1"/>
  <c r="AA414" i="1"/>
  <c r="AA413" i="1"/>
  <c r="AA412" i="1"/>
  <c r="AA411" i="1"/>
  <c r="AA410" i="1"/>
  <c r="AA409" i="1"/>
  <c r="AA408" i="1"/>
  <c r="AA407" i="1"/>
  <c r="AA406" i="1"/>
  <c r="AA405" i="1"/>
  <c r="AA404" i="1"/>
  <c r="AA403" i="1"/>
  <c r="AA402" i="1"/>
  <c r="AA401" i="1"/>
  <c r="AA400" i="1"/>
  <c r="AA399" i="1"/>
  <c r="AA398" i="1"/>
  <c r="AA397" i="1"/>
  <c r="AA396" i="1"/>
  <c r="AA395" i="1"/>
  <c r="AA394" i="1"/>
  <c r="AA393" i="1"/>
  <c r="AA392" i="1"/>
  <c r="AA391" i="1"/>
  <c r="AA390" i="1"/>
  <c r="AA389" i="1"/>
  <c r="AA388" i="1"/>
  <c r="AA387" i="1"/>
  <c r="AA386" i="1"/>
  <c r="AA385" i="1"/>
  <c r="AA384" i="1"/>
  <c r="AA383" i="1"/>
  <c r="AA382" i="1"/>
  <c r="AA381" i="1"/>
  <c r="AA380" i="1"/>
  <c r="AA379" i="1"/>
  <c r="AA378" i="1"/>
  <c r="AA377" i="1"/>
  <c r="AA376" i="1"/>
  <c r="AA375" i="1"/>
  <c r="AA374" i="1"/>
  <c r="AA373" i="1"/>
  <c r="AA372" i="1"/>
  <c r="AA371" i="1"/>
  <c r="AA370" i="1"/>
  <c r="AA369" i="1"/>
  <c r="AA368" i="1"/>
  <c r="AA367" i="1"/>
  <c r="AA366" i="1"/>
  <c r="AA365" i="1"/>
  <c r="AA364" i="1"/>
  <c r="AA363" i="1"/>
  <c r="AA362" i="1"/>
  <c r="AA361" i="1"/>
  <c r="AA360" i="1"/>
  <c r="AA359" i="1"/>
  <c r="AA358" i="1"/>
  <c r="AA357" i="1"/>
  <c r="AA356" i="1"/>
  <c r="AA355" i="1"/>
  <c r="AA354" i="1"/>
  <c r="AA353" i="1"/>
  <c r="AA352" i="1"/>
  <c r="AA350" i="1"/>
  <c r="AA347" i="1"/>
  <c r="AA346" i="1"/>
  <c r="AA345" i="1"/>
  <c r="AA344" i="1"/>
  <c r="AA343" i="1"/>
  <c r="AA342" i="1"/>
  <c r="AA341" i="1"/>
  <c r="AA340" i="1"/>
  <c r="AA339" i="1"/>
  <c r="AA338" i="1"/>
  <c r="AA337" i="1"/>
  <c r="AA336" i="1"/>
  <c r="AA335" i="1"/>
  <c r="AA334" i="1"/>
  <c r="AA333" i="1"/>
  <c r="AA332" i="1"/>
  <c r="AA331" i="1"/>
  <c r="AA330" i="1"/>
  <c r="AA329" i="1"/>
  <c r="AA328" i="1"/>
  <c r="AA327" i="1"/>
  <c r="AA325" i="1"/>
  <c r="AA324" i="1"/>
  <c r="AA323" i="1"/>
  <c r="AA322" i="1"/>
  <c r="AA319" i="1"/>
  <c r="AA318" i="1"/>
  <c r="AA317" i="1"/>
  <c r="AA316" i="1"/>
  <c r="AA313" i="1"/>
  <c r="AA312" i="1"/>
  <c r="AA310" i="1"/>
  <c r="AA306" i="1"/>
  <c r="AA305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90" i="1"/>
  <c r="AA288" i="1"/>
  <c r="AA287" i="1"/>
  <c r="AA286" i="1"/>
  <c r="AA285" i="1"/>
  <c r="AA284" i="1"/>
  <c r="AA283" i="1"/>
  <c r="AA282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2" i="1"/>
  <c r="AA260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6" i="1"/>
  <c r="AA234" i="1"/>
  <c r="AA233" i="1"/>
  <c r="AA232" i="1"/>
  <c r="AA231" i="1"/>
  <c r="AA230" i="1"/>
  <c r="AA229" i="1"/>
  <c r="AA228" i="1"/>
  <c r="AA227" i="1"/>
  <c r="AA226" i="1"/>
  <c r="AA225" i="1"/>
  <c r="AA222" i="1"/>
  <c r="AA220" i="1"/>
  <c r="AA219" i="1"/>
  <c r="AA218" i="1"/>
  <c r="AA217" i="1"/>
  <c r="AA216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6" i="1"/>
  <c r="AA195" i="1"/>
  <c r="AA194" i="1"/>
  <c r="AA191" i="1"/>
  <c r="AA190" i="1"/>
  <c r="AA187" i="1"/>
  <c r="AA184" i="1"/>
  <c r="AA183" i="1"/>
  <c r="AA182" i="1"/>
  <c r="AA181" i="1"/>
  <c r="AA180" i="1"/>
  <c r="AA176" i="1"/>
  <c r="AA175" i="1"/>
  <c r="AA172" i="1"/>
  <c r="AA171" i="1"/>
  <c r="AA170" i="1"/>
  <c r="AA169" i="1"/>
  <c r="AA168" i="1"/>
  <c r="AA167" i="1"/>
  <c r="AA166" i="1"/>
  <c r="AA165" i="1"/>
  <c r="AA164" i="1"/>
  <c r="AA163" i="1"/>
  <c r="AA159" i="1"/>
  <c r="AA156" i="1"/>
  <c r="AA155" i="1"/>
  <c r="AA154" i="1"/>
  <c r="AA153" i="1"/>
  <c r="AA150" i="1"/>
  <c r="AA148" i="1"/>
  <c r="AA147" i="1"/>
  <c r="AA146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1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4" i="1"/>
  <c r="AA93" i="1"/>
  <c r="AA92" i="1"/>
  <c r="AA91" i="1"/>
  <c r="AA90" i="1"/>
  <c r="AA89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739" i="1"/>
  <c r="AA738" i="1" s="1"/>
  <c r="AA737" i="1" s="1"/>
  <c r="AA736" i="1"/>
  <c r="AA735" i="1" s="1"/>
  <c r="AA734" i="1" s="1"/>
  <c r="AA733" i="1"/>
  <c r="AA732" i="1" s="1"/>
  <c r="AA731" i="1" s="1"/>
  <c r="AA730" i="1" s="1"/>
  <c r="AA729" i="1"/>
  <c r="AA728" i="1" s="1"/>
  <c r="AA727" i="1" s="1"/>
  <c r="AA726" i="1" s="1"/>
  <c r="AA725" i="1"/>
  <c r="AA723" i="1"/>
  <c r="AA722" i="1" s="1"/>
  <c r="AA721" i="1" s="1"/>
  <c r="AA720" i="1"/>
  <c r="AA719" i="1" s="1"/>
  <c r="AA718" i="1" s="1"/>
  <c r="AA712" i="1"/>
  <c r="AA711" i="1" s="1"/>
  <c r="AA710" i="1" s="1"/>
  <c r="AA709" i="1" s="1"/>
  <c r="AA708" i="1"/>
  <c r="AA707" i="1" s="1"/>
  <c r="AA706" i="1" s="1"/>
  <c r="AA705" i="1" s="1"/>
  <c r="AA704" i="1"/>
  <c r="AA703" i="1" s="1"/>
  <c r="AA702" i="1" s="1"/>
  <c r="AA701" i="1"/>
  <c r="AA700" i="1" s="1"/>
  <c r="AA699" i="1" s="1"/>
  <c r="AA698" i="1"/>
  <c r="AA694" i="1"/>
  <c r="AA691" i="1"/>
  <c r="AA688" i="1"/>
  <c r="AA687" i="1"/>
  <c r="AA686" i="1"/>
  <c r="AA685" i="1"/>
  <c r="AA682" i="1"/>
  <c r="AA681" i="1"/>
  <c r="AA678" i="1"/>
  <c r="AA675" i="1"/>
  <c r="AA671" i="1"/>
  <c r="AA672" i="1"/>
  <c r="AA670" i="1"/>
  <c r="AA666" i="1"/>
  <c r="AA663" i="1"/>
  <c r="AA661" i="1"/>
  <c r="AA657" i="1"/>
  <c r="AA654" i="1"/>
  <c r="AA650" i="1"/>
  <c r="AA647" i="1"/>
  <c r="AA643" i="1"/>
  <c r="AA642" i="1"/>
  <c r="AA639" i="1"/>
  <c r="AA636" i="1"/>
  <c r="AA635" i="1"/>
  <c r="AA624" i="1"/>
  <c r="AA623" i="1"/>
  <c r="AA620" i="1"/>
  <c r="AA617" i="1"/>
  <c r="AA616" i="1"/>
  <c r="AA612" i="1"/>
  <c r="AA613" i="1"/>
  <c r="AA609" i="1"/>
  <c r="AA610" i="1"/>
  <c r="AA611" i="1"/>
  <c r="AA607" i="1"/>
  <c r="AA608" i="1"/>
  <c r="AA606" i="1"/>
  <c r="AA603" i="1"/>
  <c r="AA602" i="1"/>
  <c r="AA601" i="1"/>
  <c r="AA600" i="1"/>
  <c r="AA597" i="1"/>
  <c r="AA596" i="1"/>
  <c r="AA595" i="1"/>
  <c r="AA594" i="1"/>
  <c r="AA593" i="1"/>
  <c r="AA589" i="1"/>
  <c r="AA588" i="1"/>
  <c r="AA585" i="1"/>
  <c r="AA584" i="1"/>
  <c r="AA583" i="1"/>
  <c r="AA579" i="1"/>
  <c r="AA578" i="1"/>
  <c r="AA625" i="1" l="1"/>
  <c r="AA684" i="1"/>
  <c r="AA683" i="1" s="1"/>
  <c r="AA198" i="1"/>
  <c r="P622" i="1"/>
  <c r="P621" i="1" s="1"/>
  <c r="R622" i="1"/>
  <c r="R621" i="1" s="1"/>
  <c r="T622" i="1"/>
  <c r="T621" i="1" s="1"/>
  <c r="V622" i="1"/>
  <c r="V621" i="1" s="1"/>
  <c r="X622" i="1"/>
  <c r="X621" i="1" s="1"/>
  <c r="Z622" i="1"/>
  <c r="Z621" i="1" s="1"/>
  <c r="AD622" i="1"/>
  <c r="AD621" i="1" s="1"/>
  <c r="AF622" i="1"/>
  <c r="AF621" i="1" s="1"/>
  <c r="AH622" i="1"/>
  <c r="AH621" i="1" s="1"/>
  <c r="AJ622" i="1"/>
  <c r="AJ621" i="1" s="1"/>
  <c r="P619" i="1"/>
  <c r="P618" i="1" s="1"/>
  <c r="R619" i="1"/>
  <c r="R618" i="1" s="1"/>
  <c r="T619" i="1"/>
  <c r="T618" i="1" s="1"/>
  <c r="V619" i="1"/>
  <c r="V618" i="1" s="1"/>
  <c r="X619" i="1"/>
  <c r="X618" i="1" s="1"/>
  <c r="Z619" i="1"/>
  <c r="Z618" i="1" s="1"/>
  <c r="AD619" i="1"/>
  <c r="AD618" i="1" s="1"/>
  <c r="AF619" i="1"/>
  <c r="AF618" i="1" s="1"/>
  <c r="AH619" i="1"/>
  <c r="AH618" i="1" s="1"/>
  <c r="AJ619" i="1"/>
  <c r="AJ618" i="1" s="1"/>
  <c r="P599" i="1"/>
  <c r="P598" i="1" s="1"/>
  <c r="R599" i="1"/>
  <c r="R598" i="1" s="1"/>
  <c r="T599" i="1"/>
  <c r="T598" i="1" s="1"/>
  <c r="V599" i="1"/>
  <c r="V598" i="1" s="1"/>
  <c r="X599" i="1"/>
  <c r="X598" i="1" s="1"/>
  <c r="Z599" i="1"/>
  <c r="Z598" i="1" s="1"/>
  <c r="AD599" i="1"/>
  <c r="AD598" i="1" s="1"/>
  <c r="AF599" i="1"/>
  <c r="AF598" i="1" s="1"/>
  <c r="AH599" i="1"/>
  <c r="AH598" i="1" s="1"/>
  <c r="AJ599" i="1"/>
  <c r="AJ598" i="1" s="1"/>
  <c r="P592" i="1"/>
  <c r="P591" i="1" s="1"/>
  <c r="R592" i="1"/>
  <c r="R591" i="1" s="1"/>
  <c r="T592" i="1"/>
  <c r="T591" i="1" s="1"/>
  <c r="V592" i="1"/>
  <c r="V591" i="1" s="1"/>
  <c r="X592" i="1"/>
  <c r="X591" i="1" s="1"/>
  <c r="Z592" i="1"/>
  <c r="Z591" i="1" s="1"/>
  <c r="AD592" i="1"/>
  <c r="AD591" i="1" s="1"/>
  <c r="AF592" i="1"/>
  <c r="AF591" i="1" s="1"/>
  <c r="AH592" i="1"/>
  <c r="AH591" i="1" s="1"/>
  <c r="AJ592" i="1"/>
  <c r="AJ591" i="1" s="1"/>
  <c r="P587" i="1"/>
  <c r="P586" i="1" s="1"/>
  <c r="R587" i="1"/>
  <c r="R586" i="1" s="1"/>
  <c r="T587" i="1"/>
  <c r="T586" i="1" s="1"/>
  <c r="V587" i="1"/>
  <c r="V586" i="1" s="1"/>
  <c r="X587" i="1"/>
  <c r="X586" i="1" s="1"/>
  <c r="Z587" i="1"/>
  <c r="Z586" i="1" s="1"/>
  <c r="AD587" i="1"/>
  <c r="AD586" i="1" s="1"/>
  <c r="AF587" i="1"/>
  <c r="AF586" i="1" s="1"/>
  <c r="AH587" i="1"/>
  <c r="AH586" i="1" s="1"/>
  <c r="AJ587" i="1"/>
  <c r="AJ586" i="1" s="1"/>
  <c r="P582" i="1"/>
  <c r="P581" i="1" s="1"/>
  <c r="R582" i="1"/>
  <c r="R581" i="1" s="1"/>
  <c r="T582" i="1"/>
  <c r="T581" i="1" s="1"/>
  <c r="V582" i="1"/>
  <c r="V581" i="1" s="1"/>
  <c r="X582" i="1"/>
  <c r="X581" i="1" s="1"/>
  <c r="Z582" i="1"/>
  <c r="Z581" i="1" s="1"/>
  <c r="AD582" i="1"/>
  <c r="AD581" i="1" s="1"/>
  <c r="AF582" i="1"/>
  <c r="AF581" i="1" s="1"/>
  <c r="AH582" i="1"/>
  <c r="AH581" i="1" s="1"/>
  <c r="AJ582" i="1"/>
  <c r="AJ581" i="1" s="1"/>
  <c r="P577" i="1"/>
  <c r="P576" i="1" s="1"/>
  <c r="P575" i="1" s="1"/>
  <c r="R577" i="1"/>
  <c r="R576" i="1" s="1"/>
  <c r="R575" i="1" s="1"/>
  <c r="T577" i="1"/>
  <c r="T576" i="1" s="1"/>
  <c r="T575" i="1" s="1"/>
  <c r="V577" i="1"/>
  <c r="V576" i="1" s="1"/>
  <c r="V575" i="1" s="1"/>
  <c r="X577" i="1"/>
  <c r="X576" i="1" s="1"/>
  <c r="X575" i="1" s="1"/>
  <c r="Z577" i="1"/>
  <c r="Z576" i="1" s="1"/>
  <c r="Z575" i="1" s="1"/>
  <c r="AD577" i="1"/>
  <c r="AD576" i="1" s="1"/>
  <c r="AD575" i="1" s="1"/>
  <c r="AF577" i="1"/>
  <c r="AF576" i="1" s="1"/>
  <c r="AF575" i="1" s="1"/>
  <c r="AH577" i="1"/>
  <c r="AH576" i="1" s="1"/>
  <c r="AH575" i="1" s="1"/>
  <c r="AJ577" i="1"/>
  <c r="AJ576" i="1" s="1"/>
  <c r="AJ575" i="1" s="1"/>
  <c r="P569" i="1"/>
  <c r="P568" i="1" s="1"/>
  <c r="R569" i="1"/>
  <c r="R568" i="1" s="1"/>
  <c r="T569" i="1"/>
  <c r="T568" i="1" s="1"/>
  <c r="V569" i="1"/>
  <c r="V568" i="1" s="1"/>
  <c r="X569" i="1"/>
  <c r="X568" i="1" s="1"/>
  <c r="Z569" i="1"/>
  <c r="Z568" i="1" s="1"/>
  <c r="AD569" i="1"/>
  <c r="AD568" i="1" s="1"/>
  <c r="AF569" i="1"/>
  <c r="AF568" i="1" s="1"/>
  <c r="AH569" i="1"/>
  <c r="AH568" i="1" s="1"/>
  <c r="AJ569" i="1"/>
  <c r="AJ568" i="1" s="1"/>
  <c r="N569" i="1"/>
  <c r="N568" i="1" s="1"/>
  <c r="P321" i="1"/>
  <c r="R321" i="1"/>
  <c r="T321" i="1"/>
  <c r="V321" i="1"/>
  <c r="X321" i="1"/>
  <c r="Z321" i="1"/>
  <c r="AD321" i="1"/>
  <c r="AF321" i="1"/>
  <c r="AH321" i="1"/>
  <c r="AJ321" i="1"/>
  <c r="P309" i="1"/>
  <c r="R309" i="1"/>
  <c r="T309" i="1"/>
  <c r="V309" i="1"/>
  <c r="X309" i="1"/>
  <c r="Z309" i="1"/>
  <c r="AD309" i="1"/>
  <c r="AF309" i="1"/>
  <c r="AH309" i="1"/>
  <c r="AJ309" i="1"/>
  <c r="AK579" i="1"/>
  <c r="P179" i="1"/>
  <c r="P178" i="1" s="1"/>
  <c r="R179" i="1"/>
  <c r="R178" i="1" s="1"/>
  <c r="T179" i="1"/>
  <c r="T178" i="1" s="1"/>
  <c r="V179" i="1"/>
  <c r="V178" i="1" s="1"/>
  <c r="X179" i="1"/>
  <c r="X178" i="1" s="1"/>
  <c r="Z179" i="1"/>
  <c r="Z178" i="1" s="1"/>
  <c r="AD179" i="1"/>
  <c r="AD178" i="1" s="1"/>
  <c r="AF179" i="1"/>
  <c r="AF178" i="1" s="1"/>
  <c r="AH179" i="1"/>
  <c r="AH178" i="1" s="1"/>
  <c r="AJ179" i="1"/>
  <c r="AJ178" i="1" s="1"/>
  <c r="AB159" i="1"/>
  <c r="AK159" i="1" s="1"/>
  <c r="AK158" i="1" s="1"/>
  <c r="AK157" i="1" s="1"/>
  <c r="AB156" i="1"/>
  <c r="AK156" i="1" s="1"/>
  <c r="AB155" i="1"/>
  <c r="AK155" i="1" s="1"/>
  <c r="AB154" i="1"/>
  <c r="AK154" i="1" s="1"/>
  <c r="AB153" i="1"/>
  <c r="AK153" i="1" s="1"/>
  <c r="AB150" i="1"/>
  <c r="AK150" i="1" s="1"/>
  <c r="AK149" i="1" s="1"/>
  <c r="AB148" i="1"/>
  <c r="AK148" i="1" s="1"/>
  <c r="AB147" i="1"/>
  <c r="AK147" i="1" s="1"/>
  <c r="AB146" i="1"/>
  <c r="AB175" i="1"/>
  <c r="AB176" i="1"/>
  <c r="AK176" i="1" s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14" i="1"/>
  <c r="AB111" i="1"/>
  <c r="AK110" i="1" s="1"/>
  <c r="AK109" i="1" s="1"/>
  <c r="AK146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K97" i="1" s="1"/>
  <c r="AB90" i="1"/>
  <c r="AB91" i="1"/>
  <c r="AB92" i="1"/>
  <c r="AB93" i="1"/>
  <c r="AB94" i="1"/>
  <c r="AB89" i="1"/>
  <c r="P12" i="1"/>
  <c r="R12" i="1"/>
  <c r="R11" i="1" s="1"/>
  <c r="T12" i="1"/>
  <c r="V12" i="1"/>
  <c r="X12" i="1"/>
  <c r="Z12" i="1"/>
  <c r="AD12" i="1"/>
  <c r="AF12" i="1"/>
  <c r="AH12" i="1"/>
  <c r="AJ12" i="1"/>
  <c r="L740" i="1"/>
  <c r="AB739" i="1"/>
  <c r="AB736" i="1"/>
  <c r="AB733" i="1"/>
  <c r="AB729" i="1"/>
  <c r="AB725" i="1"/>
  <c r="AK725" i="1" s="1"/>
  <c r="AK724" i="1" s="1"/>
  <c r="AB723" i="1"/>
  <c r="AB720" i="1"/>
  <c r="AB717" i="1"/>
  <c r="AB712" i="1"/>
  <c r="AB708" i="1"/>
  <c r="AB704" i="1"/>
  <c r="AB701" i="1"/>
  <c r="AB698" i="1"/>
  <c r="AB694" i="1"/>
  <c r="AB691" i="1"/>
  <c r="AB688" i="1"/>
  <c r="AK688" i="1" s="1"/>
  <c r="AB687" i="1"/>
  <c r="AK687" i="1" s="1"/>
  <c r="AB686" i="1"/>
  <c r="AK686" i="1" s="1"/>
  <c r="AB685" i="1"/>
  <c r="AB682" i="1"/>
  <c r="AK682" i="1" s="1"/>
  <c r="AB681" i="1"/>
  <c r="AB678" i="1"/>
  <c r="AB675" i="1"/>
  <c r="AB672" i="1"/>
  <c r="AK672" i="1" s="1"/>
  <c r="AB671" i="1"/>
  <c r="AK671" i="1" s="1"/>
  <c r="AB670" i="1"/>
  <c r="AB666" i="1"/>
  <c r="AB663" i="1"/>
  <c r="AB661" i="1"/>
  <c r="AB657" i="1"/>
  <c r="AB654" i="1"/>
  <c r="AB650" i="1"/>
  <c r="AB647" i="1"/>
  <c r="AB643" i="1"/>
  <c r="AK643" i="1" s="1"/>
  <c r="AB642" i="1"/>
  <c r="AB639" i="1"/>
  <c r="AB636" i="1"/>
  <c r="AK636" i="1" s="1"/>
  <c r="AB635" i="1"/>
  <c r="AB632" i="1"/>
  <c r="AB629" i="1"/>
  <c r="AK629" i="1" s="1"/>
  <c r="AK628" i="1" s="1"/>
  <c r="AB624" i="1"/>
  <c r="AK624" i="1" s="1"/>
  <c r="AB623" i="1"/>
  <c r="AB620" i="1"/>
  <c r="AB617" i="1"/>
  <c r="AK617" i="1" s="1"/>
  <c r="AB616" i="1"/>
  <c r="AK616" i="1" s="1"/>
  <c r="AB613" i="1"/>
  <c r="AK613" i="1" s="1"/>
  <c r="AB612" i="1"/>
  <c r="AK612" i="1" s="1"/>
  <c r="AB611" i="1"/>
  <c r="AK611" i="1" s="1"/>
  <c r="AB610" i="1"/>
  <c r="AK610" i="1" s="1"/>
  <c r="AB609" i="1"/>
  <c r="AK609" i="1" s="1"/>
  <c r="AB608" i="1"/>
  <c r="AK608" i="1" s="1"/>
  <c r="AB607" i="1"/>
  <c r="AK607" i="1" s="1"/>
  <c r="AB606" i="1"/>
  <c r="AK606" i="1" s="1"/>
  <c r="AB603" i="1"/>
  <c r="AK603" i="1" s="1"/>
  <c r="AB602" i="1"/>
  <c r="AK602" i="1" s="1"/>
  <c r="AB601" i="1"/>
  <c r="AK601" i="1" s="1"/>
  <c r="AB600" i="1"/>
  <c r="AB597" i="1"/>
  <c r="AK597" i="1" s="1"/>
  <c r="AB596" i="1"/>
  <c r="AK596" i="1" s="1"/>
  <c r="AB595" i="1"/>
  <c r="AK595" i="1" s="1"/>
  <c r="AB594" i="1"/>
  <c r="AK594" i="1" s="1"/>
  <c r="AB593" i="1"/>
  <c r="AB589" i="1"/>
  <c r="AK589" i="1" s="1"/>
  <c r="AB588" i="1"/>
  <c r="AB585" i="1"/>
  <c r="AK585" i="1" s="1"/>
  <c r="AB584" i="1"/>
  <c r="AK584" i="1" s="1"/>
  <c r="AB583" i="1"/>
  <c r="AB578" i="1"/>
  <c r="AB574" i="1"/>
  <c r="AK574" i="1" s="1"/>
  <c r="AB573" i="1"/>
  <c r="AK573" i="1" s="1"/>
  <c r="AB572" i="1"/>
  <c r="AK572" i="1" s="1"/>
  <c r="AB571" i="1"/>
  <c r="AK571" i="1" s="1"/>
  <c r="AB570" i="1"/>
  <c r="AB567" i="1"/>
  <c r="AK567" i="1" s="1"/>
  <c r="AB566" i="1"/>
  <c r="AK566" i="1" s="1"/>
  <c r="AB565" i="1"/>
  <c r="AK565" i="1" s="1"/>
  <c r="AB564" i="1"/>
  <c r="AK564" i="1" s="1"/>
  <c r="AB563" i="1"/>
  <c r="AK563" i="1" s="1"/>
  <c r="AB562" i="1"/>
  <c r="AK562" i="1" s="1"/>
  <c r="AB561" i="1"/>
  <c r="AK561" i="1" s="1"/>
  <c r="AB560" i="1"/>
  <c r="AK560" i="1" s="1"/>
  <c r="AB559" i="1"/>
  <c r="AK559" i="1" s="1"/>
  <c r="AB558" i="1"/>
  <c r="AK558" i="1" s="1"/>
  <c r="AB557" i="1"/>
  <c r="AK557" i="1" s="1"/>
  <c r="AB556" i="1"/>
  <c r="AK556" i="1" s="1"/>
  <c r="AB555" i="1"/>
  <c r="AK555" i="1" s="1"/>
  <c r="AB554" i="1"/>
  <c r="AK554" i="1" s="1"/>
  <c r="AB553" i="1"/>
  <c r="AK553" i="1" s="1"/>
  <c r="AB552" i="1"/>
  <c r="AK552" i="1" s="1"/>
  <c r="AB551" i="1"/>
  <c r="AK551" i="1" s="1"/>
  <c r="AB550" i="1"/>
  <c r="AK550" i="1" s="1"/>
  <c r="AB549" i="1"/>
  <c r="AK549" i="1" s="1"/>
  <c r="AB548" i="1"/>
  <c r="AK548" i="1" s="1"/>
  <c r="AB547" i="1"/>
  <c r="AK547" i="1" s="1"/>
  <c r="AB546" i="1"/>
  <c r="AK546" i="1" s="1"/>
  <c r="AB545" i="1"/>
  <c r="AK545" i="1" s="1"/>
  <c r="AB544" i="1"/>
  <c r="AK544" i="1" s="1"/>
  <c r="AB543" i="1"/>
  <c r="AK543" i="1" s="1"/>
  <c r="AB542" i="1"/>
  <c r="AK542" i="1" s="1"/>
  <c r="AB541" i="1"/>
  <c r="AK541" i="1" s="1"/>
  <c r="AB540" i="1"/>
  <c r="AK540" i="1" s="1"/>
  <c r="AB539" i="1"/>
  <c r="AK539" i="1" s="1"/>
  <c r="AB538" i="1"/>
  <c r="AK538" i="1" s="1"/>
  <c r="AB537" i="1"/>
  <c r="AK537" i="1" s="1"/>
  <c r="AB536" i="1"/>
  <c r="AK536" i="1" s="1"/>
  <c r="AB535" i="1"/>
  <c r="AK535" i="1" s="1"/>
  <c r="AB534" i="1"/>
  <c r="AK534" i="1" s="1"/>
  <c r="AB533" i="1"/>
  <c r="AK533" i="1" s="1"/>
  <c r="AB532" i="1"/>
  <c r="AK532" i="1" s="1"/>
  <c r="AB531" i="1"/>
  <c r="AK531" i="1" s="1"/>
  <c r="AB530" i="1"/>
  <c r="AK530" i="1" s="1"/>
  <c r="AB529" i="1"/>
  <c r="AK529" i="1" s="1"/>
  <c r="AB528" i="1"/>
  <c r="AK528" i="1" s="1"/>
  <c r="AB527" i="1"/>
  <c r="AK527" i="1" s="1"/>
  <c r="AB526" i="1"/>
  <c r="AK526" i="1" s="1"/>
  <c r="AB525" i="1"/>
  <c r="AK525" i="1" s="1"/>
  <c r="AB524" i="1"/>
  <c r="AK524" i="1" s="1"/>
  <c r="AB523" i="1"/>
  <c r="AK523" i="1" s="1"/>
  <c r="AB522" i="1"/>
  <c r="AK522" i="1" s="1"/>
  <c r="AB521" i="1"/>
  <c r="AK521" i="1" s="1"/>
  <c r="AB520" i="1"/>
  <c r="AK520" i="1" s="1"/>
  <c r="AB519" i="1"/>
  <c r="AK519" i="1" s="1"/>
  <c r="AB518" i="1"/>
  <c r="AK518" i="1" s="1"/>
  <c r="AB517" i="1"/>
  <c r="AK517" i="1" s="1"/>
  <c r="AB516" i="1"/>
  <c r="AK516" i="1" s="1"/>
  <c r="AB515" i="1"/>
  <c r="AK515" i="1" s="1"/>
  <c r="AB514" i="1"/>
  <c r="AK514" i="1" s="1"/>
  <c r="AB513" i="1"/>
  <c r="AK513" i="1" s="1"/>
  <c r="AB512" i="1"/>
  <c r="AK512" i="1" s="1"/>
  <c r="AB511" i="1"/>
  <c r="AK511" i="1" s="1"/>
  <c r="AB510" i="1"/>
  <c r="AK510" i="1" s="1"/>
  <c r="AB509" i="1"/>
  <c r="AK509" i="1" s="1"/>
  <c r="AB508" i="1"/>
  <c r="AK508" i="1" s="1"/>
  <c r="AB507" i="1"/>
  <c r="AK507" i="1" s="1"/>
  <c r="AB506" i="1"/>
  <c r="AK506" i="1" s="1"/>
  <c r="AB505" i="1"/>
  <c r="AK505" i="1" s="1"/>
  <c r="AB504" i="1"/>
  <c r="AK504" i="1" s="1"/>
  <c r="AB503" i="1"/>
  <c r="AK503" i="1" s="1"/>
  <c r="AB502" i="1"/>
  <c r="AK502" i="1" s="1"/>
  <c r="AB501" i="1"/>
  <c r="AK501" i="1" s="1"/>
  <c r="AB500" i="1"/>
  <c r="AK500" i="1" s="1"/>
  <c r="AB499" i="1"/>
  <c r="AK499" i="1" s="1"/>
  <c r="AB498" i="1"/>
  <c r="AK498" i="1" s="1"/>
  <c r="AB497" i="1"/>
  <c r="AK497" i="1" s="1"/>
  <c r="AB496" i="1"/>
  <c r="AK496" i="1" s="1"/>
  <c r="AB495" i="1"/>
  <c r="AK495" i="1" s="1"/>
  <c r="AB494" i="1"/>
  <c r="AK494" i="1" s="1"/>
  <c r="AB493" i="1"/>
  <c r="AK493" i="1" s="1"/>
  <c r="AB492" i="1"/>
  <c r="AK492" i="1" s="1"/>
  <c r="AB491" i="1"/>
  <c r="AK491" i="1" s="1"/>
  <c r="AB490" i="1"/>
  <c r="AK490" i="1" s="1"/>
  <c r="AB489" i="1"/>
  <c r="AK489" i="1" s="1"/>
  <c r="AB488" i="1"/>
  <c r="AK488" i="1" s="1"/>
  <c r="AB487" i="1"/>
  <c r="AK487" i="1" s="1"/>
  <c r="AB486" i="1"/>
  <c r="AK486" i="1" s="1"/>
  <c r="AB485" i="1"/>
  <c r="AK485" i="1" s="1"/>
  <c r="AB484" i="1"/>
  <c r="AK484" i="1" s="1"/>
  <c r="AB483" i="1"/>
  <c r="AK483" i="1" s="1"/>
  <c r="AB482" i="1"/>
  <c r="AK482" i="1" s="1"/>
  <c r="AB481" i="1"/>
  <c r="AK481" i="1" s="1"/>
  <c r="AB480" i="1"/>
  <c r="AK480" i="1" s="1"/>
  <c r="AB479" i="1"/>
  <c r="AK479" i="1" s="1"/>
  <c r="AB478" i="1"/>
  <c r="AK478" i="1" s="1"/>
  <c r="AB477" i="1"/>
  <c r="AK477" i="1" s="1"/>
  <c r="AB476" i="1"/>
  <c r="AK476" i="1" s="1"/>
  <c r="AB475" i="1"/>
  <c r="AK475" i="1" s="1"/>
  <c r="AB474" i="1"/>
  <c r="AK474" i="1" s="1"/>
  <c r="AB473" i="1"/>
  <c r="AK473" i="1" s="1"/>
  <c r="AB472" i="1"/>
  <c r="AK472" i="1" s="1"/>
  <c r="AB471" i="1"/>
  <c r="AK471" i="1" s="1"/>
  <c r="AB470" i="1"/>
  <c r="AK470" i="1" s="1"/>
  <c r="AB469" i="1"/>
  <c r="AK469" i="1" s="1"/>
  <c r="AB468" i="1"/>
  <c r="AK468" i="1" s="1"/>
  <c r="AB467" i="1"/>
  <c r="AK467" i="1" s="1"/>
  <c r="AB466" i="1"/>
  <c r="AK466" i="1" s="1"/>
  <c r="AB465" i="1"/>
  <c r="AK465" i="1" s="1"/>
  <c r="AB464" i="1"/>
  <c r="AK464" i="1" s="1"/>
  <c r="AB463" i="1"/>
  <c r="AK463" i="1" s="1"/>
  <c r="AB462" i="1"/>
  <c r="AK462" i="1" s="1"/>
  <c r="AB461" i="1"/>
  <c r="AK461" i="1" s="1"/>
  <c r="AB460" i="1"/>
  <c r="AK460" i="1" s="1"/>
  <c r="AB459" i="1"/>
  <c r="AK459" i="1" s="1"/>
  <c r="AB458" i="1"/>
  <c r="AK458" i="1" s="1"/>
  <c r="AB457" i="1"/>
  <c r="AK457" i="1" s="1"/>
  <c r="AB456" i="1"/>
  <c r="AK456" i="1" s="1"/>
  <c r="AB455" i="1"/>
  <c r="AK455" i="1" s="1"/>
  <c r="AB454" i="1"/>
  <c r="AK454" i="1" s="1"/>
  <c r="AB453" i="1"/>
  <c r="AK453" i="1" s="1"/>
  <c r="AB452" i="1"/>
  <c r="AK452" i="1" s="1"/>
  <c r="AB451" i="1"/>
  <c r="AK451" i="1" s="1"/>
  <c r="AB450" i="1"/>
  <c r="AK450" i="1" s="1"/>
  <c r="AB449" i="1"/>
  <c r="AK449" i="1" s="1"/>
  <c r="AB448" i="1"/>
  <c r="AK448" i="1" s="1"/>
  <c r="AB447" i="1"/>
  <c r="AK447" i="1" s="1"/>
  <c r="AB446" i="1"/>
  <c r="AK446" i="1" s="1"/>
  <c r="AB445" i="1"/>
  <c r="AK445" i="1" s="1"/>
  <c r="AB444" i="1"/>
  <c r="AK444" i="1" s="1"/>
  <c r="AB443" i="1"/>
  <c r="AK443" i="1" s="1"/>
  <c r="AB442" i="1"/>
  <c r="AK442" i="1" s="1"/>
  <c r="AB441" i="1"/>
  <c r="AK441" i="1" s="1"/>
  <c r="AB440" i="1"/>
  <c r="AK440" i="1" s="1"/>
  <c r="AB439" i="1"/>
  <c r="AK439" i="1" s="1"/>
  <c r="AB438" i="1"/>
  <c r="AK438" i="1" s="1"/>
  <c r="AB437" i="1"/>
  <c r="AK437" i="1" s="1"/>
  <c r="AB436" i="1"/>
  <c r="AK436" i="1" s="1"/>
  <c r="AB435" i="1"/>
  <c r="AK435" i="1" s="1"/>
  <c r="AB434" i="1"/>
  <c r="AK434" i="1" s="1"/>
  <c r="AB433" i="1"/>
  <c r="AK433" i="1" s="1"/>
  <c r="AB432" i="1"/>
  <c r="AK432" i="1" s="1"/>
  <c r="AB431" i="1"/>
  <c r="AK431" i="1" s="1"/>
  <c r="AB430" i="1"/>
  <c r="AK430" i="1" s="1"/>
  <c r="AB429" i="1"/>
  <c r="AK429" i="1" s="1"/>
  <c r="AB428" i="1"/>
  <c r="AK428" i="1" s="1"/>
  <c r="AB427" i="1"/>
  <c r="AK427" i="1" s="1"/>
  <c r="AB426" i="1"/>
  <c r="AK426" i="1" s="1"/>
  <c r="AB425" i="1"/>
  <c r="AK425" i="1" s="1"/>
  <c r="AB424" i="1"/>
  <c r="AK424" i="1" s="1"/>
  <c r="AB423" i="1"/>
  <c r="AK423" i="1" s="1"/>
  <c r="AB422" i="1"/>
  <c r="AK422" i="1" s="1"/>
  <c r="AB421" i="1"/>
  <c r="AK421" i="1" s="1"/>
  <c r="AB420" i="1"/>
  <c r="AK420" i="1" s="1"/>
  <c r="AB419" i="1"/>
  <c r="AK419" i="1" s="1"/>
  <c r="AB418" i="1"/>
  <c r="AK418" i="1" s="1"/>
  <c r="AB417" i="1"/>
  <c r="AK417" i="1" s="1"/>
  <c r="AB416" i="1"/>
  <c r="AK416" i="1" s="1"/>
  <c r="AB415" i="1"/>
  <c r="AK415" i="1" s="1"/>
  <c r="AB414" i="1"/>
  <c r="AK414" i="1" s="1"/>
  <c r="AB413" i="1"/>
  <c r="AK413" i="1" s="1"/>
  <c r="AB412" i="1"/>
  <c r="AK412" i="1" s="1"/>
  <c r="AB411" i="1"/>
  <c r="AK411" i="1" s="1"/>
  <c r="AB410" i="1"/>
  <c r="AK410" i="1" s="1"/>
  <c r="AB409" i="1"/>
  <c r="AK409" i="1" s="1"/>
  <c r="AB408" i="1"/>
  <c r="AK408" i="1" s="1"/>
  <c r="AB407" i="1"/>
  <c r="AK407" i="1" s="1"/>
  <c r="AB406" i="1"/>
  <c r="AK406" i="1" s="1"/>
  <c r="AB405" i="1"/>
  <c r="AK405" i="1" s="1"/>
  <c r="AB404" i="1"/>
  <c r="AK404" i="1" s="1"/>
  <c r="AB403" i="1"/>
  <c r="AK403" i="1" s="1"/>
  <c r="AB402" i="1"/>
  <c r="AK402" i="1" s="1"/>
  <c r="AB401" i="1"/>
  <c r="AK401" i="1" s="1"/>
  <c r="AB400" i="1"/>
  <c r="AK400" i="1" s="1"/>
  <c r="AB399" i="1"/>
  <c r="AK399" i="1" s="1"/>
  <c r="AB398" i="1"/>
  <c r="AK398" i="1" s="1"/>
  <c r="AB397" i="1"/>
  <c r="AK397" i="1" s="1"/>
  <c r="AB396" i="1"/>
  <c r="AK396" i="1" s="1"/>
  <c r="AB395" i="1"/>
  <c r="AK395" i="1" s="1"/>
  <c r="AB394" i="1"/>
  <c r="AK394" i="1" s="1"/>
  <c r="AB393" i="1"/>
  <c r="AK393" i="1" s="1"/>
  <c r="AB392" i="1"/>
  <c r="AK392" i="1" s="1"/>
  <c r="AB391" i="1"/>
  <c r="AK391" i="1" s="1"/>
  <c r="AB390" i="1"/>
  <c r="AK390" i="1" s="1"/>
  <c r="AB389" i="1"/>
  <c r="AK389" i="1" s="1"/>
  <c r="AB388" i="1"/>
  <c r="AK388" i="1" s="1"/>
  <c r="AB387" i="1"/>
  <c r="AK387" i="1" s="1"/>
  <c r="AB386" i="1"/>
  <c r="AK386" i="1" s="1"/>
  <c r="AB385" i="1"/>
  <c r="AK385" i="1" s="1"/>
  <c r="AB384" i="1"/>
  <c r="AK384" i="1" s="1"/>
  <c r="AB383" i="1"/>
  <c r="AK383" i="1" s="1"/>
  <c r="AB382" i="1"/>
  <c r="AK382" i="1" s="1"/>
  <c r="AB381" i="1"/>
  <c r="AK381" i="1" s="1"/>
  <c r="AB380" i="1"/>
  <c r="AK380" i="1" s="1"/>
  <c r="AB379" i="1"/>
  <c r="AK379" i="1" s="1"/>
  <c r="AB378" i="1"/>
  <c r="AK378" i="1" s="1"/>
  <c r="AB377" i="1"/>
  <c r="AK377" i="1" s="1"/>
  <c r="AB376" i="1"/>
  <c r="AK376" i="1" s="1"/>
  <c r="AB375" i="1"/>
  <c r="AK375" i="1" s="1"/>
  <c r="AB374" i="1"/>
  <c r="AK374" i="1" s="1"/>
  <c r="AB373" i="1"/>
  <c r="AK373" i="1" s="1"/>
  <c r="AB372" i="1"/>
  <c r="AK372" i="1" s="1"/>
  <c r="AB371" i="1"/>
  <c r="AK371" i="1" s="1"/>
  <c r="AB370" i="1"/>
  <c r="AK370" i="1" s="1"/>
  <c r="AB369" i="1"/>
  <c r="AK369" i="1" s="1"/>
  <c r="AB368" i="1"/>
  <c r="AK368" i="1" s="1"/>
  <c r="AB367" i="1"/>
  <c r="AK367" i="1" s="1"/>
  <c r="AB366" i="1"/>
  <c r="AK366" i="1" s="1"/>
  <c r="AB365" i="1"/>
  <c r="AK365" i="1" s="1"/>
  <c r="AB364" i="1"/>
  <c r="AK364" i="1" s="1"/>
  <c r="AB363" i="1"/>
  <c r="AK363" i="1" s="1"/>
  <c r="AB362" i="1"/>
  <c r="AK362" i="1" s="1"/>
  <c r="AB361" i="1"/>
  <c r="AK361" i="1" s="1"/>
  <c r="AB360" i="1"/>
  <c r="AK360" i="1" s="1"/>
  <c r="AB359" i="1"/>
  <c r="AK359" i="1" s="1"/>
  <c r="AB358" i="1"/>
  <c r="AK358" i="1" s="1"/>
  <c r="AB357" i="1"/>
  <c r="AK357" i="1" s="1"/>
  <c r="AB356" i="1"/>
  <c r="AK356" i="1" s="1"/>
  <c r="AB355" i="1"/>
  <c r="AK355" i="1" s="1"/>
  <c r="AB354" i="1"/>
  <c r="AK354" i="1" s="1"/>
  <c r="AB353" i="1"/>
  <c r="AK353" i="1" s="1"/>
  <c r="AB352" i="1"/>
  <c r="AK352" i="1" s="1"/>
  <c r="AB350" i="1"/>
  <c r="AK350" i="1" s="1"/>
  <c r="AK349" i="1" s="1"/>
  <c r="AB347" i="1"/>
  <c r="AK347" i="1" s="1"/>
  <c r="AB346" i="1"/>
  <c r="AK346" i="1" s="1"/>
  <c r="AB345" i="1"/>
  <c r="AK345" i="1" s="1"/>
  <c r="AB344" i="1"/>
  <c r="AK344" i="1" s="1"/>
  <c r="AB343" i="1"/>
  <c r="AK343" i="1" s="1"/>
  <c r="AB342" i="1"/>
  <c r="AK342" i="1" s="1"/>
  <c r="AB341" i="1"/>
  <c r="AK341" i="1" s="1"/>
  <c r="AB340" i="1"/>
  <c r="AK340" i="1" s="1"/>
  <c r="AB339" i="1"/>
  <c r="AK339" i="1" s="1"/>
  <c r="AB338" i="1"/>
  <c r="AK338" i="1" s="1"/>
  <c r="AB337" i="1"/>
  <c r="AK337" i="1" s="1"/>
  <c r="AB336" i="1"/>
  <c r="AK336" i="1" s="1"/>
  <c r="AB335" i="1"/>
  <c r="AK335" i="1" s="1"/>
  <c r="AB334" i="1"/>
  <c r="AK334" i="1" s="1"/>
  <c r="AB333" i="1"/>
  <c r="AK333" i="1" s="1"/>
  <c r="AB332" i="1"/>
  <c r="AK332" i="1" s="1"/>
  <c r="AB331" i="1"/>
  <c r="AK331" i="1" s="1"/>
  <c r="AB330" i="1"/>
  <c r="AK330" i="1" s="1"/>
  <c r="AB329" i="1"/>
  <c r="AK329" i="1" s="1"/>
  <c r="AB328" i="1"/>
  <c r="AK328" i="1" s="1"/>
  <c r="AB327" i="1"/>
  <c r="AK327" i="1" s="1"/>
  <c r="AB325" i="1"/>
  <c r="AK325" i="1" s="1"/>
  <c r="AB324" i="1"/>
  <c r="AK324" i="1" s="1"/>
  <c r="AB323" i="1"/>
  <c r="AK323" i="1" s="1"/>
  <c r="AB322" i="1"/>
  <c r="AB319" i="1"/>
  <c r="AK319" i="1" s="1"/>
  <c r="AB318" i="1"/>
  <c r="AK318" i="1" s="1"/>
  <c r="AB317" i="1"/>
  <c r="AK317" i="1" s="1"/>
  <c r="AB316" i="1"/>
  <c r="AK316" i="1" s="1"/>
  <c r="AB313" i="1"/>
  <c r="AK313" i="1" s="1"/>
  <c r="AB312" i="1"/>
  <c r="AK312" i="1" s="1"/>
  <c r="AB310" i="1"/>
  <c r="AB306" i="1"/>
  <c r="AK306" i="1" s="1"/>
  <c r="AB305" i="1"/>
  <c r="AK305" i="1" s="1"/>
  <c r="AB304" i="1"/>
  <c r="AK304" i="1" s="1"/>
  <c r="AB303" i="1"/>
  <c r="AK303" i="1" s="1"/>
  <c r="AB302" i="1"/>
  <c r="AK302" i="1" s="1"/>
  <c r="AB301" i="1"/>
  <c r="AK301" i="1" s="1"/>
  <c r="AB300" i="1"/>
  <c r="AK300" i="1" s="1"/>
  <c r="AB299" i="1"/>
  <c r="AK299" i="1" s="1"/>
  <c r="AB298" i="1"/>
  <c r="AK298" i="1" s="1"/>
  <c r="AB297" i="1"/>
  <c r="AK297" i="1" s="1"/>
  <c r="AB296" i="1"/>
  <c r="AK296" i="1" s="1"/>
  <c r="AB295" i="1"/>
  <c r="AK295" i="1" s="1"/>
  <c r="AB294" i="1"/>
  <c r="AK294" i="1" s="1"/>
  <c r="AB293" i="1"/>
  <c r="AK293" i="1" s="1"/>
  <c r="AB292" i="1"/>
  <c r="AK292" i="1" s="1"/>
  <c r="AB291" i="1"/>
  <c r="AK291" i="1" s="1"/>
  <c r="AB290" i="1"/>
  <c r="AK290" i="1" s="1"/>
  <c r="AB288" i="1"/>
  <c r="AK288" i="1" s="1"/>
  <c r="AB287" i="1"/>
  <c r="AK287" i="1" s="1"/>
  <c r="AB286" i="1"/>
  <c r="AK286" i="1" s="1"/>
  <c r="AB285" i="1"/>
  <c r="AK285" i="1" s="1"/>
  <c r="AB284" i="1"/>
  <c r="AK284" i="1" s="1"/>
  <c r="AB283" i="1"/>
  <c r="AK283" i="1" s="1"/>
  <c r="AB282" i="1"/>
  <c r="AB279" i="1"/>
  <c r="AK279" i="1" s="1"/>
  <c r="AB278" i="1"/>
  <c r="AK278" i="1" s="1"/>
  <c r="AB277" i="1"/>
  <c r="AK277" i="1" s="1"/>
  <c r="AB276" i="1"/>
  <c r="AK276" i="1" s="1"/>
  <c r="AB275" i="1"/>
  <c r="AK275" i="1" s="1"/>
  <c r="AB274" i="1"/>
  <c r="AK274" i="1" s="1"/>
  <c r="AB273" i="1"/>
  <c r="AK273" i="1" s="1"/>
  <c r="AB272" i="1"/>
  <c r="AK272" i="1" s="1"/>
  <c r="AB271" i="1"/>
  <c r="AK271" i="1" s="1"/>
  <c r="AB270" i="1"/>
  <c r="AK270" i="1" s="1"/>
  <c r="AB269" i="1"/>
  <c r="AK269" i="1" s="1"/>
  <c r="AB268" i="1"/>
  <c r="AK268" i="1" s="1"/>
  <c r="AB267" i="1"/>
  <c r="AK267" i="1" s="1"/>
  <c r="AB266" i="1"/>
  <c r="AK266" i="1" s="1"/>
  <c r="AB265" i="1"/>
  <c r="AK265" i="1" s="1"/>
  <c r="AB264" i="1"/>
  <c r="AK264" i="1" s="1"/>
  <c r="AB262" i="1"/>
  <c r="AK262" i="1" s="1"/>
  <c r="AK261" i="1" s="1"/>
  <c r="AB260" i="1"/>
  <c r="AK260" i="1" s="1"/>
  <c r="AK259" i="1" s="1"/>
  <c r="AB249" i="1"/>
  <c r="AK249" i="1" s="1"/>
  <c r="AB250" i="1"/>
  <c r="AK250" i="1" s="1"/>
  <c r="AB251" i="1"/>
  <c r="AK251" i="1" s="1"/>
  <c r="AB252" i="1"/>
  <c r="AK252" i="1" s="1"/>
  <c r="AB253" i="1"/>
  <c r="AK253" i="1" s="1"/>
  <c r="AB254" i="1"/>
  <c r="AK254" i="1" s="1"/>
  <c r="AB255" i="1"/>
  <c r="AK255" i="1" s="1"/>
  <c r="AB256" i="1"/>
  <c r="AK256" i="1" s="1"/>
  <c r="AB257" i="1"/>
  <c r="AK257" i="1" s="1"/>
  <c r="AB248" i="1"/>
  <c r="AK248" i="1" s="1"/>
  <c r="AB247" i="1"/>
  <c r="AK247" i="1" s="1"/>
  <c r="AB246" i="1"/>
  <c r="AK246" i="1" s="1"/>
  <c r="AB245" i="1"/>
  <c r="AK245" i="1" s="1"/>
  <c r="AB244" i="1"/>
  <c r="AK244" i="1" s="1"/>
  <c r="AB243" i="1"/>
  <c r="AK243" i="1" s="1"/>
  <c r="AB242" i="1"/>
  <c r="AK242" i="1" s="1"/>
  <c r="AB240" i="1"/>
  <c r="AK240" i="1" s="1"/>
  <c r="AB239" i="1"/>
  <c r="AK239" i="1" s="1"/>
  <c r="AB238" i="1"/>
  <c r="AB227" i="1"/>
  <c r="AK227" i="1" s="1"/>
  <c r="AB228" i="1"/>
  <c r="AK228" i="1" s="1"/>
  <c r="AB229" i="1"/>
  <c r="AK229" i="1" s="1"/>
  <c r="AB230" i="1"/>
  <c r="AK230" i="1" s="1"/>
  <c r="AB231" i="1"/>
  <c r="AK231" i="1" s="1"/>
  <c r="AB232" i="1"/>
  <c r="AK232" i="1" s="1"/>
  <c r="AB233" i="1"/>
  <c r="AK233" i="1" s="1"/>
  <c r="AB234" i="1"/>
  <c r="AK234" i="1" s="1"/>
  <c r="AB236" i="1"/>
  <c r="AK236" i="1" s="1"/>
  <c r="AB226" i="1"/>
  <c r="AK226" i="1" s="1"/>
  <c r="AB225" i="1"/>
  <c r="AK225" i="1" s="1"/>
  <c r="AB222" i="1"/>
  <c r="AK222" i="1" s="1"/>
  <c r="AB220" i="1"/>
  <c r="AK220" i="1" s="1"/>
  <c r="AB219" i="1"/>
  <c r="AK219" i="1" s="1"/>
  <c r="AB218" i="1"/>
  <c r="AK218" i="1" s="1"/>
  <c r="AB217" i="1"/>
  <c r="AK217" i="1" s="1"/>
  <c r="AB216" i="1"/>
  <c r="AK216" i="1" s="1"/>
  <c r="AB214" i="1"/>
  <c r="AK214" i="1" s="1"/>
  <c r="AB213" i="1"/>
  <c r="AK213" i="1" s="1"/>
  <c r="AB212" i="1"/>
  <c r="AK212" i="1" s="1"/>
  <c r="AB211" i="1"/>
  <c r="AK211" i="1" s="1"/>
  <c r="AB210" i="1"/>
  <c r="AK210" i="1" s="1"/>
  <c r="AB209" i="1"/>
  <c r="AK209" i="1" s="1"/>
  <c r="AB208" i="1"/>
  <c r="AK208" i="1" s="1"/>
  <c r="AB207" i="1"/>
  <c r="AK207" i="1" s="1"/>
  <c r="AB206" i="1"/>
  <c r="AK206" i="1" s="1"/>
  <c r="AB205" i="1"/>
  <c r="AK205" i="1" s="1"/>
  <c r="AB204" i="1"/>
  <c r="AK204" i="1" s="1"/>
  <c r="AB203" i="1"/>
  <c r="AK203" i="1" s="1"/>
  <c r="AB202" i="1"/>
  <c r="AK202" i="1" s="1"/>
  <c r="AB201" i="1"/>
  <c r="AK201" i="1" s="1"/>
  <c r="AB200" i="1"/>
  <c r="AK200" i="1" s="1"/>
  <c r="AB199" i="1"/>
  <c r="AB196" i="1"/>
  <c r="AK196" i="1" s="1"/>
  <c r="AB195" i="1"/>
  <c r="AK195" i="1" s="1"/>
  <c r="AB194" i="1"/>
  <c r="AK194" i="1" s="1"/>
  <c r="AB191" i="1"/>
  <c r="AK191" i="1" s="1"/>
  <c r="AB190" i="1"/>
  <c r="AK190" i="1" s="1"/>
  <c r="AB187" i="1"/>
  <c r="AK187" i="1" s="1"/>
  <c r="AK186" i="1" s="1"/>
  <c r="AK185" i="1" s="1"/>
  <c r="AB184" i="1"/>
  <c r="AK184" i="1" s="1"/>
  <c r="AB183" i="1"/>
  <c r="AK183" i="1" s="1"/>
  <c r="AB182" i="1"/>
  <c r="AK182" i="1" s="1"/>
  <c r="AB181" i="1"/>
  <c r="AK181" i="1" s="1"/>
  <c r="AB180" i="1"/>
  <c r="AK215" i="1" l="1"/>
  <c r="AK717" i="1"/>
  <c r="AK716" i="1" s="1"/>
  <c r="AK715" i="1" s="1"/>
  <c r="AB716" i="1"/>
  <c r="AB715" i="1" s="1"/>
  <c r="AK632" i="1"/>
  <c r="AK631" i="1" s="1"/>
  <c r="AK630" i="1" s="1"/>
  <c r="AB631" i="1"/>
  <c r="AB630" i="1" s="1"/>
  <c r="AK666" i="1"/>
  <c r="AK665" i="1" s="1"/>
  <c r="AK664" i="1" s="1"/>
  <c r="AB665" i="1"/>
  <c r="AB664" i="1" s="1"/>
  <c r="AK691" i="1"/>
  <c r="AK690" i="1" s="1"/>
  <c r="AK689" i="1" s="1"/>
  <c r="AB690" i="1"/>
  <c r="AB689" i="1" s="1"/>
  <c r="AK733" i="1"/>
  <c r="AK732" i="1" s="1"/>
  <c r="AK731" i="1" s="1"/>
  <c r="AB732" i="1"/>
  <c r="AB731" i="1" s="1"/>
  <c r="AK720" i="1"/>
  <c r="AK719" i="1" s="1"/>
  <c r="AK718" i="1" s="1"/>
  <c r="AB719" i="1"/>
  <c r="AB718" i="1" s="1"/>
  <c r="AB215" i="1"/>
  <c r="AK663" i="1"/>
  <c r="AK662" i="1" s="1"/>
  <c r="AB662" i="1"/>
  <c r="AK729" i="1"/>
  <c r="AK728" i="1" s="1"/>
  <c r="AK727" i="1" s="1"/>
  <c r="AK726" i="1" s="1"/>
  <c r="AB728" i="1"/>
  <c r="AB727" i="1" s="1"/>
  <c r="AB726" i="1" s="1"/>
  <c r="AK635" i="1"/>
  <c r="AK634" i="1" s="1"/>
  <c r="AK633" i="1" s="1"/>
  <c r="AB634" i="1"/>
  <c r="AB633" i="1" s="1"/>
  <c r="AK670" i="1"/>
  <c r="AK669" i="1" s="1"/>
  <c r="AK668" i="1" s="1"/>
  <c r="AB669" i="1"/>
  <c r="AB668" i="1" s="1"/>
  <c r="AK694" i="1"/>
  <c r="AK693" i="1" s="1"/>
  <c r="AK692" i="1" s="1"/>
  <c r="AB693" i="1"/>
  <c r="AB692" i="1" s="1"/>
  <c r="AK736" i="1"/>
  <c r="AK735" i="1" s="1"/>
  <c r="AK734" i="1" s="1"/>
  <c r="AB735" i="1"/>
  <c r="AB734" i="1" s="1"/>
  <c r="AK654" i="1"/>
  <c r="AK653" i="1" s="1"/>
  <c r="AK652" i="1" s="1"/>
  <c r="AB653" i="1"/>
  <c r="AB652" i="1" s="1"/>
  <c r="AK657" i="1"/>
  <c r="AK656" i="1" s="1"/>
  <c r="AK655" i="1" s="1"/>
  <c r="AB656" i="1"/>
  <c r="AB655" i="1" s="1"/>
  <c r="AK661" i="1"/>
  <c r="AK660" i="1" s="1"/>
  <c r="AK659" i="1" s="1"/>
  <c r="AB660" i="1"/>
  <c r="AB659" i="1" s="1"/>
  <c r="AK698" i="1"/>
  <c r="AK697" i="1" s="1"/>
  <c r="AK696" i="1" s="1"/>
  <c r="AK695" i="1" s="1"/>
  <c r="AB697" i="1"/>
  <c r="AB696" i="1" s="1"/>
  <c r="AB695" i="1" s="1"/>
  <c r="AK739" i="1"/>
  <c r="AK738" i="1" s="1"/>
  <c r="AK737" i="1" s="1"/>
  <c r="AB738" i="1"/>
  <c r="AB737" i="1" s="1"/>
  <c r="AK639" i="1"/>
  <c r="AK638" i="1" s="1"/>
  <c r="AK637" i="1" s="1"/>
  <c r="AB638" i="1"/>
  <c r="AB637" i="1" s="1"/>
  <c r="AK701" i="1"/>
  <c r="AK700" i="1" s="1"/>
  <c r="AK699" i="1" s="1"/>
  <c r="AB700" i="1"/>
  <c r="AB699" i="1" s="1"/>
  <c r="AK199" i="1"/>
  <c r="AK198" i="1" s="1"/>
  <c r="AB198" i="1"/>
  <c r="AK723" i="1"/>
  <c r="AK722" i="1" s="1"/>
  <c r="AK721" i="1" s="1"/>
  <c r="AB722" i="1"/>
  <c r="AB158" i="1"/>
  <c r="AB157" i="1" s="1"/>
  <c r="AK238" i="1"/>
  <c r="AK642" i="1"/>
  <c r="AK641" i="1" s="1"/>
  <c r="AK640" i="1" s="1"/>
  <c r="AB641" i="1"/>
  <c r="AB640" i="1" s="1"/>
  <c r="AK675" i="1"/>
  <c r="AK674" i="1" s="1"/>
  <c r="AK673" i="1" s="1"/>
  <c r="AB674" i="1"/>
  <c r="AB673" i="1" s="1"/>
  <c r="AK704" i="1"/>
  <c r="AK703" i="1" s="1"/>
  <c r="AK702" i="1" s="1"/>
  <c r="AB703" i="1"/>
  <c r="AB702" i="1" s="1"/>
  <c r="AK685" i="1"/>
  <c r="AK684" i="1" s="1"/>
  <c r="AK683" i="1" s="1"/>
  <c r="AB684" i="1"/>
  <c r="AB683" i="1" s="1"/>
  <c r="AK224" i="1"/>
  <c r="AB224" i="1"/>
  <c r="AK282" i="1"/>
  <c r="AK678" i="1"/>
  <c r="AK677" i="1" s="1"/>
  <c r="AK676" i="1" s="1"/>
  <c r="AB677" i="1"/>
  <c r="AB676" i="1" s="1"/>
  <c r="AK708" i="1"/>
  <c r="AK707" i="1" s="1"/>
  <c r="AK706" i="1" s="1"/>
  <c r="AK705" i="1" s="1"/>
  <c r="AB707" i="1"/>
  <c r="AB706" i="1" s="1"/>
  <c r="AB705" i="1" s="1"/>
  <c r="AK650" i="1"/>
  <c r="AK649" i="1" s="1"/>
  <c r="AK648" i="1" s="1"/>
  <c r="AB649" i="1"/>
  <c r="AB648" i="1" s="1"/>
  <c r="AK647" i="1"/>
  <c r="AK646" i="1" s="1"/>
  <c r="AK645" i="1" s="1"/>
  <c r="AK644" i="1" s="1"/>
  <c r="AB646" i="1"/>
  <c r="AB645" i="1" s="1"/>
  <c r="AB644" i="1" s="1"/>
  <c r="AK681" i="1"/>
  <c r="AK680" i="1" s="1"/>
  <c r="AK679" i="1" s="1"/>
  <c r="AB680" i="1"/>
  <c r="AB679" i="1" s="1"/>
  <c r="AK712" i="1"/>
  <c r="AK711" i="1" s="1"/>
  <c r="AK710" i="1" s="1"/>
  <c r="AK709" i="1" s="1"/>
  <c r="AB711" i="1"/>
  <c r="AB710" i="1" s="1"/>
  <c r="AB709" i="1" s="1"/>
  <c r="AK263" i="1"/>
  <c r="AB149" i="1"/>
  <c r="AB59" i="1"/>
  <c r="AK189" i="1"/>
  <c r="AK188" i="1" s="1"/>
  <c r="AK193" i="1"/>
  <c r="AK192" i="1" s="1"/>
  <c r="AK152" i="1"/>
  <c r="AK151" i="1" s="1"/>
  <c r="AK289" i="1"/>
  <c r="AK311" i="1"/>
  <c r="AK315" i="1"/>
  <c r="AK314" i="1" s="1"/>
  <c r="AB321" i="1"/>
  <c r="AK322" i="1"/>
  <c r="AK321" i="1" s="1"/>
  <c r="AK326" i="1"/>
  <c r="AB569" i="1"/>
  <c r="AB568" i="1" s="1"/>
  <c r="AK570" i="1"/>
  <c r="AK569" i="1" s="1"/>
  <c r="AK568" i="1" s="1"/>
  <c r="AB582" i="1"/>
  <c r="AB581" i="1" s="1"/>
  <c r="AK583" i="1"/>
  <c r="AK582" i="1" s="1"/>
  <c r="AK581" i="1" s="1"/>
  <c r="AB599" i="1"/>
  <c r="AB598" i="1" s="1"/>
  <c r="AK600" i="1"/>
  <c r="AK599" i="1" s="1"/>
  <c r="AK598" i="1" s="1"/>
  <c r="AK605" i="1"/>
  <c r="AK604" i="1" s="1"/>
  <c r="AK615" i="1"/>
  <c r="AK614" i="1" s="1"/>
  <c r="AB619" i="1"/>
  <c r="AB618" i="1" s="1"/>
  <c r="AK620" i="1"/>
  <c r="AK619" i="1" s="1"/>
  <c r="AK618" i="1" s="1"/>
  <c r="AB174" i="1"/>
  <c r="AB173" i="1" s="1"/>
  <c r="AK175" i="1"/>
  <c r="AK174" i="1" s="1"/>
  <c r="AK173" i="1" s="1"/>
  <c r="AB179" i="1"/>
  <c r="AB178" i="1" s="1"/>
  <c r="AK180" i="1"/>
  <c r="AB309" i="1"/>
  <c r="AK310" i="1"/>
  <c r="AK309" i="1" s="1"/>
  <c r="AB577" i="1"/>
  <c r="AB576" i="1" s="1"/>
  <c r="AB575" i="1" s="1"/>
  <c r="AK578" i="1"/>
  <c r="AK577" i="1" s="1"/>
  <c r="AK576" i="1" s="1"/>
  <c r="AK575" i="1" s="1"/>
  <c r="AB587" i="1"/>
  <c r="AB586" i="1" s="1"/>
  <c r="AK588" i="1"/>
  <c r="AK587" i="1" s="1"/>
  <c r="AK586" i="1" s="1"/>
  <c r="AB592" i="1"/>
  <c r="AB591" i="1" s="1"/>
  <c r="AK593" i="1"/>
  <c r="AK592" i="1" s="1"/>
  <c r="AK591" i="1" s="1"/>
  <c r="AB622" i="1"/>
  <c r="AB621" i="1" s="1"/>
  <c r="AK623" i="1"/>
  <c r="AK622" i="1" s="1"/>
  <c r="AK621" i="1" s="1"/>
  <c r="AF580" i="1"/>
  <c r="Z580" i="1"/>
  <c r="T580" i="1"/>
  <c r="R580" i="1"/>
  <c r="V580" i="1"/>
  <c r="P580" i="1"/>
  <c r="AJ580" i="1"/>
  <c r="X580" i="1"/>
  <c r="AD580" i="1"/>
  <c r="AH580" i="1"/>
  <c r="AB152" i="1"/>
  <c r="AB151" i="1" s="1"/>
  <c r="AK145" i="1"/>
  <c r="AK113" i="1"/>
  <c r="AK96" i="1"/>
  <c r="AK88" i="1"/>
  <c r="AB241" i="1"/>
  <c r="AK241" i="1" s="1"/>
  <c r="AB164" i="1"/>
  <c r="AK164" i="1" s="1"/>
  <c r="AB165" i="1"/>
  <c r="AK165" i="1" s="1"/>
  <c r="AB166" i="1"/>
  <c r="AK166" i="1" s="1"/>
  <c r="AB167" i="1"/>
  <c r="AK167" i="1" s="1"/>
  <c r="AB168" i="1"/>
  <c r="AK168" i="1" s="1"/>
  <c r="AB169" i="1"/>
  <c r="AK169" i="1" s="1"/>
  <c r="AB170" i="1"/>
  <c r="AK170" i="1" s="1"/>
  <c r="AB171" i="1"/>
  <c r="AK171" i="1" s="1"/>
  <c r="AB172" i="1"/>
  <c r="AK172" i="1" s="1"/>
  <c r="AB163" i="1"/>
  <c r="P59" i="1"/>
  <c r="P11" i="1" s="1"/>
  <c r="P88" i="1"/>
  <c r="P87" i="1" s="1"/>
  <c r="P96" i="1"/>
  <c r="P95" i="1" s="1"/>
  <c r="P110" i="1"/>
  <c r="P109" i="1" s="1"/>
  <c r="P113" i="1"/>
  <c r="P145" i="1"/>
  <c r="P149" i="1"/>
  <c r="P152" i="1"/>
  <c r="P151" i="1" s="1"/>
  <c r="P158" i="1"/>
  <c r="P157" i="1" s="1"/>
  <c r="P174" i="1"/>
  <c r="P173" i="1" s="1"/>
  <c r="P160" i="1" s="1"/>
  <c r="P186" i="1"/>
  <c r="P185" i="1" s="1"/>
  <c r="P189" i="1"/>
  <c r="P188" i="1" s="1"/>
  <c r="P193" i="1"/>
  <c r="P192" i="1" s="1"/>
  <c r="P259" i="1"/>
  <c r="P261" i="1"/>
  <c r="P263" i="1"/>
  <c r="P289" i="1"/>
  <c r="P311" i="1"/>
  <c r="P308" i="1" s="1"/>
  <c r="P315" i="1"/>
  <c r="P314" i="1" s="1"/>
  <c r="P326" i="1"/>
  <c r="P320" i="1" s="1"/>
  <c r="P349" i="1"/>
  <c r="L577" i="1"/>
  <c r="N577" i="1"/>
  <c r="N576" i="1" s="1"/>
  <c r="N575" i="1" s="1"/>
  <c r="AK95" i="1" l="1"/>
  <c r="AK87" i="1"/>
  <c r="AK714" i="1"/>
  <c r="AB658" i="1"/>
  <c r="AK658" i="1"/>
  <c r="AK667" i="1"/>
  <c r="AK730" i="1"/>
  <c r="AB730" i="1"/>
  <c r="AB651" i="1"/>
  <c r="AK651" i="1"/>
  <c r="AB667" i="1"/>
  <c r="AK348" i="1"/>
  <c r="AK179" i="1"/>
  <c r="AB162" i="1"/>
  <c r="AB161" i="1" s="1"/>
  <c r="AB160" i="1" s="1"/>
  <c r="L237" i="1"/>
  <c r="AK580" i="1"/>
  <c r="AB580" i="1"/>
  <c r="AK590" i="1"/>
  <c r="AK308" i="1"/>
  <c r="AK320" i="1"/>
  <c r="P112" i="1"/>
  <c r="P10" i="1" s="1"/>
  <c r="P348" i="1"/>
  <c r="P307" i="1" s="1"/>
  <c r="P9" i="1" s="1"/>
  <c r="AK163" i="1"/>
  <c r="AK112" i="1"/>
  <c r="N59" i="1"/>
  <c r="AJ724" i="1"/>
  <c r="AJ721" i="1" s="1"/>
  <c r="AJ714" i="1" s="1"/>
  <c r="AJ713" i="1" s="1"/>
  <c r="AH724" i="1"/>
  <c r="AH721" i="1" s="1"/>
  <c r="AH714" i="1" s="1"/>
  <c r="AH713" i="1" s="1"/>
  <c r="AF724" i="1"/>
  <c r="AF721" i="1" s="1"/>
  <c r="AF714" i="1" s="1"/>
  <c r="AF713" i="1" s="1"/>
  <c r="AD724" i="1"/>
  <c r="AD721" i="1" s="1"/>
  <c r="AD714" i="1" s="1"/>
  <c r="AD713" i="1" s="1"/>
  <c r="AB724" i="1"/>
  <c r="AB721" i="1" s="1"/>
  <c r="AB714" i="1" s="1"/>
  <c r="Z724" i="1"/>
  <c r="Z721" i="1" s="1"/>
  <c r="Z714" i="1" s="1"/>
  <c r="Z713" i="1" s="1"/>
  <c r="X724" i="1"/>
  <c r="X721" i="1" s="1"/>
  <c r="X714" i="1" s="1"/>
  <c r="X713" i="1" s="1"/>
  <c r="V724" i="1"/>
  <c r="V721" i="1" s="1"/>
  <c r="V714" i="1" s="1"/>
  <c r="V713" i="1" s="1"/>
  <c r="T724" i="1"/>
  <c r="T721" i="1" s="1"/>
  <c r="T714" i="1" s="1"/>
  <c r="T713" i="1" s="1"/>
  <c r="R724" i="1"/>
  <c r="R721" i="1" s="1"/>
  <c r="R714" i="1" s="1"/>
  <c r="R713" i="1" s="1"/>
  <c r="P724" i="1"/>
  <c r="P721" i="1" s="1"/>
  <c r="P714" i="1" s="1"/>
  <c r="P713" i="1" s="1"/>
  <c r="N724" i="1"/>
  <c r="N721" i="1" s="1"/>
  <c r="N714" i="1" s="1"/>
  <c r="N713" i="1" s="1"/>
  <c r="AH628" i="1"/>
  <c r="AH627" i="1" s="1"/>
  <c r="AH626" i="1" s="1"/>
  <c r="AH625" i="1" s="1"/>
  <c r="AF628" i="1"/>
  <c r="AF627" i="1" s="1"/>
  <c r="AF626" i="1" s="1"/>
  <c r="AF625" i="1" s="1"/>
  <c r="AD628" i="1"/>
  <c r="AD627" i="1" s="1"/>
  <c r="AD626" i="1" s="1"/>
  <c r="AD625" i="1" s="1"/>
  <c r="AB628" i="1"/>
  <c r="AB627" i="1" s="1"/>
  <c r="AB626" i="1" s="1"/>
  <c r="Z628" i="1"/>
  <c r="Z627" i="1" s="1"/>
  <c r="Z626" i="1" s="1"/>
  <c r="Z625" i="1" s="1"/>
  <c r="X628" i="1"/>
  <c r="X627" i="1" s="1"/>
  <c r="X626" i="1" s="1"/>
  <c r="X625" i="1" s="1"/>
  <c r="V628" i="1"/>
  <c r="V627" i="1" s="1"/>
  <c r="V626" i="1" s="1"/>
  <c r="V625" i="1" s="1"/>
  <c r="T628" i="1"/>
  <c r="T627" i="1" s="1"/>
  <c r="T626" i="1" s="1"/>
  <c r="T625" i="1" s="1"/>
  <c r="R628" i="1"/>
  <c r="R627" i="1" s="1"/>
  <c r="R626" i="1" s="1"/>
  <c r="R625" i="1" s="1"/>
  <c r="P628" i="1"/>
  <c r="P627" i="1" s="1"/>
  <c r="P626" i="1" s="1"/>
  <c r="P625" i="1" s="1"/>
  <c r="N628" i="1"/>
  <c r="N627" i="1" s="1"/>
  <c r="N626" i="1" s="1"/>
  <c r="N625" i="1" s="1"/>
  <c r="N622" i="1"/>
  <c r="N621" i="1" s="1"/>
  <c r="N619" i="1"/>
  <c r="N618" i="1" s="1"/>
  <c r="AJ615" i="1"/>
  <c r="AJ614" i="1" s="1"/>
  <c r="AH615" i="1"/>
  <c r="AH614" i="1" s="1"/>
  <c r="AF615" i="1"/>
  <c r="AF614" i="1" s="1"/>
  <c r="AD615" i="1"/>
  <c r="AD614" i="1" s="1"/>
  <c r="AB615" i="1"/>
  <c r="AB614" i="1" s="1"/>
  <c r="Z615" i="1"/>
  <c r="Z614" i="1" s="1"/>
  <c r="X615" i="1"/>
  <c r="X614" i="1" s="1"/>
  <c r="V615" i="1"/>
  <c r="V614" i="1" s="1"/>
  <c r="T615" i="1"/>
  <c r="T614" i="1" s="1"/>
  <c r="R615" i="1"/>
  <c r="R614" i="1" s="1"/>
  <c r="P615" i="1"/>
  <c r="P614" i="1" s="1"/>
  <c r="N615" i="1"/>
  <c r="N614" i="1" s="1"/>
  <c r="AJ605" i="1"/>
  <c r="AJ604" i="1" s="1"/>
  <c r="AH605" i="1"/>
  <c r="AH604" i="1" s="1"/>
  <c r="AH590" i="1" s="1"/>
  <c r="AF605" i="1"/>
  <c r="AF604" i="1" s="1"/>
  <c r="AF590" i="1" s="1"/>
  <c r="AD605" i="1"/>
  <c r="AD604" i="1" s="1"/>
  <c r="AB605" i="1"/>
  <c r="AB604" i="1" s="1"/>
  <c r="Z605" i="1"/>
  <c r="Z604" i="1" s="1"/>
  <c r="X605" i="1"/>
  <c r="X604" i="1" s="1"/>
  <c r="X590" i="1" s="1"/>
  <c r="V605" i="1"/>
  <c r="V604" i="1" s="1"/>
  <c r="V590" i="1" s="1"/>
  <c r="T605" i="1"/>
  <c r="T604" i="1" s="1"/>
  <c r="R605" i="1"/>
  <c r="R604" i="1" s="1"/>
  <c r="R590" i="1" s="1"/>
  <c r="P605" i="1"/>
  <c r="P604" i="1" s="1"/>
  <c r="P590" i="1" s="1"/>
  <c r="N605" i="1"/>
  <c r="N604" i="1" s="1"/>
  <c r="N599" i="1"/>
  <c r="N598" i="1" s="1"/>
  <c r="N592" i="1"/>
  <c r="N591" i="1" s="1"/>
  <c r="N587" i="1"/>
  <c r="N586" i="1" s="1"/>
  <c r="N582" i="1"/>
  <c r="N581" i="1" s="1"/>
  <c r="AJ349" i="1"/>
  <c r="AH349" i="1"/>
  <c r="AF349" i="1"/>
  <c r="AD349" i="1"/>
  <c r="AB349" i="1"/>
  <c r="Z349" i="1"/>
  <c r="X349" i="1"/>
  <c r="V349" i="1"/>
  <c r="T349" i="1"/>
  <c r="R349" i="1"/>
  <c r="N349" i="1"/>
  <c r="AJ326" i="1"/>
  <c r="AJ320" i="1" s="1"/>
  <c r="AH326" i="1"/>
  <c r="AH320" i="1" s="1"/>
  <c r="AF326" i="1"/>
  <c r="AF320" i="1" s="1"/>
  <c r="AD326" i="1"/>
  <c r="AD320" i="1" s="1"/>
  <c r="AB326" i="1"/>
  <c r="AB320" i="1" s="1"/>
  <c r="Z326" i="1"/>
  <c r="Z320" i="1" s="1"/>
  <c r="X326" i="1"/>
  <c r="X320" i="1" s="1"/>
  <c r="V326" i="1"/>
  <c r="V320" i="1" s="1"/>
  <c r="T326" i="1"/>
  <c r="T320" i="1" s="1"/>
  <c r="R326" i="1"/>
  <c r="R320" i="1" s="1"/>
  <c r="N326" i="1"/>
  <c r="N321" i="1"/>
  <c r="AJ315" i="1"/>
  <c r="AJ314" i="1" s="1"/>
  <c r="AH315" i="1"/>
  <c r="AH314" i="1" s="1"/>
  <c r="AF315" i="1"/>
  <c r="AF314" i="1" s="1"/>
  <c r="AD315" i="1"/>
  <c r="AD314" i="1" s="1"/>
  <c r="AB315" i="1"/>
  <c r="AB314" i="1" s="1"/>
  <c r="Z315" i="1"/>
  <c r="Z314" i="1" s="1"/>
  <c r="X315" i="1"/>
  <c r="X314" i="1" s="1"/>
  <c r="V315" i="1"/>
  <c r="V314" i="1" s="1"/>
  <c r="T315" i="1"/>
  <c r="T314" i="1" s="1"/>
  <c r="R315" i="1"/>
  <c r="R314" i="1" s="1"/>
  <c r="N315" i="1"/>
  <c r="N314" i="1" s="1"/>
  <c r="AJ311" i="1"/>
  <c r="AJ308" i="1" s="1"/>
  <c r="AH311" i="1"/>
  <c r="AH308" i="1" s="1"/>
  <c r="AF311" i="1"/>
  <c r="AF308" i="1" s="1"/>
  <c r="AD311" i="1"/>
  <c r="AD308" i="1" s="1"/>
  <c r="AB311" i="1"/>
  <c r="AB308" i="1" s="1"/>
  <c r="Z311" i="1"/>
  <c r="Z308" i="1" s="1"/>
  <c r="X311" i="1"/>
  <c r="X308" i="1" s="1"/>
  <c r="V311" i="1"/>
  <c r="V308" i="1" s="1"/>
  <c r="T311" i="1"/>
  <c r="T308" i="1" s="1"/>
  <c r="R311" i="1"/>
  <c r="R308" i="1" s="1"/>
  <c r="N311" i="1"/>
  <c r="N309" i="1"/>
  <c r="AJ289" i="1"/>
  <c r="AH289" i="1"/>
  <c r="AF289" i="1"/>
  <c r="AD289" i="1"/>
  <c r="AB289" i="1"/>
  <c r="Z289" i="1"/>
  <c r="X289" i="1"/>
  <c r="V289" i="1"/>
  <c r="T289" i="1"/>
  <c r="R289" i="1"/>
  <c r="N289" i="1"/>
  <c r="AJ263" i="1"/>
  <c r="AH263" i="1"/>
  <c r="AF263" i="1"/>
  <c r="AD263" i="1"/>
  <c r="AB263" i="1"/>
  <c r="Z263" i="1"/>
  <c r="X263" i="1"/>
  <c r="V263" i="1"/>
  <c r="T263" i="1"/>
  <c r="R263" i="1"/>
  <c r="N263" i="1"/>
  <c r="AJ261" i="1"/>
  <c r="AH261" i="1"/>
  <c r="AF261" i="1"/>
  <c r="AD261" i="1"/>
  <c r="AB261" i="1"/>
  <c r="Z261" i="1"/>
  <c r="X261" i="1"/>
  <c r="V261" i="1"/>
  <c r="T261" i="1"/>
  <c r="R261" i="1"/>
  <c r="N261" i="1"/>
  <c r="AJ259" i="1"/>
  <c r="AH259" i="1"/>
  <c r="AF259" i="1"/>
  <c r="AD259" i="1"/>
  <c r="AB259" i="1"/>
  <c r="Z259" i="1"/>
  <c r="X259" i="1"/>
  <c r="V259" i="1"/>
  <c r="T259" i="1"/>
  <c r="R259" i="1"/>
  <c r="N259" i="1"/>
  <c r="AJ193" i="1"/>
  <c r="AJ192" i="1" s="1"/>
  <c r="AH193" i="1"/>
  <c r="AH192" i="1" s="1"/>
  <c r="AF193" i="1"/>
  <c r="AF192" i="1" s="1"/>
  <c r="AD193" i="1"/>
  <c r="AD192" i="1" s="1"/>
  <c r="AB193" i="1"/>
  <c r="AB192" i="1" s="1"/>
  <c r="Z193" i="1"/>
  <c r="Z192" i="1" s="1"/>
  <c r="X193" i="1"/>
  <c r="X192" i="1" s="1"/>
  <c r="V193" i="1"/>
  <c r="V192" i="1" s="1"/>
  <c r="T193" i="1"/>
  <c r="T192" i="1" s="1"/>
  <c r="R193" i="1"/>
  <c r="R192" i="1" s="1"/>
  <c r="N193" i="1"/>
  <c r="N192" i="1" s="1"/>
  <c r="AJ189" i="1"/>
  <c r="AJ188" i="1" s="1"/>
  <c r="AH189" i="1"/>
  <c r="AH188" i="1" s="1"/>
  <c r="AF189" i="1"/>
  <c r="AF188" i="1" s="1"/>
  <c r="AD189" i="1"/>
  <c r="AD188" i="1" s="1"/>
  <c r="AB189" i="1"/>
  <c r="AB188" i="1" s="1"/>
  <c r="Z189" i="1"/>
  <c r="Z188" i="1" s="1"/>
  <c r="X189" i="1"/>
  <c r="X188" i="1" s="1"/>
  <c r="V189" i="1"/>
  <c r="V188" i="1" s="1"/>
  <c r="T189" i="1"/>
  <c r="T188" i="1" s="1"/>
  <c r="R189" i="1"/>
  <c r="R188" i="1" s="1"/>
  <c r="N189" i="1"/>
  <c r="N188" i="1" s="1"/>
  <c r="AJ186" i="1"/>
  <c r="AJ185" i="1" s="1"/>
  <c r="AH186" i="1"/>
  <c r="AH185" i="1" s="1"/>
  <c r="AF186" i="1"/>
  <c r="AF185" i="1" s="1"/>
  <c r="AD186" i="1"/>
  <c r="AD185" i="1" s="1"/>
  <c r="AB186" i="1"/>
  <c r="AB185" i="1" s="1"/>
  <c r="Z186" i="1"/>
  <c r="Z185" i="1" s="1"/>
  <c r="X186" i="1"/>
  <c r="X185" i="1" s="1"/>
  <c r="V186" i="1"/>
  <c r="V185" i="1" s="1"/>
  <c r="T186" i="1"/>
  <c r="T185" i="1" s="1"/>
  <c r="R186" i="1"/>
  <c r="R185" i="1" s="1"/>
  <c r="N186" i="1"/>
  <c r="N185" i="1" s="1"/>
  <c r="N179" i="1"/>
  <c r="N178" i="1" s="1"/>
  <c r="AJ174" i="1"/>
  <c r="AJ173" i="1" s="1"/>
  <c r="AJ160" i="1" s="1"/>
  <c r="AH174" i="1"/>
  <c r="AH173" i="1" s="1"/>
  <c r="AH160" i="1" s="1"/>
  <c r="AF174" i="1"/>
  <c r="AF173" i="1" s="1"/>
  <c r="AF160" i="1" s="1"/>
  <c r="AD174" i="1"/>
  <c r="AD173" i="1" s="1"/>
  <c r="AD160" i="1" s="1"/>
  <c r="Z174" i="1"/>
  <c r="Z173" i="1" s="1"/>
  <c r="Z160" i="1" s="1"/>
  <c r="X174" i="1"/>
  <c r="X173" i="1" s="1"/>
  <c r="X160" i="1" s="1"/>
  <c r="V174" i="1"/>
  <c r="V173" i="1" s="1"/>
  <c r="T174" i="1"/>
  <c r="T173" i="1" s="1"/>
  <c r="T160" i="1" s="1"/>
  <c r="R174" i="1"/>
  <c r="R173" i="1" s="1"/>
  <c r="R160" i="1" s="1"/>
  <c r="N174" i="1"/>
  <c r="N173" i="1" s="1"/>
  <c r="N160" i="1" s="1"/>
  <c r="AJ158" i="1"/>
  <c r="AJ157" i="1" s="1"/>
  <c r="AH158" i="1"/>
  <c r="AH157" i="1" s="1"/>
  <c r="AF158" i="1"/>
  <c r="AF157" i="1" s="1"/>
  <c r="AD158" i="1"/>
  <c r="AD157" i="1" s="1"/>
  <c r="Z158" i="1"/>
  <c r="Z157" i="1" s="1"/>
  <c r="X158" i="1"/>
  <c r="X157" i="1" s="1"/>
  <c r="V158" i="1"/>
  <c r="V157" i="1" s="1"/>
  <c r="T158" i="1"/>
  <c r="T157" i="1" s="1"/>
  <c r="R158" i="1"/>
  <c r="R157" i="1" s="1"/>
  <c r="N158" i="1"/>
  <c r="N157" i="1" s="1"/>
  <c r="AJ152" i="1"/>
  <c r="AJ151" i="1" s="1"/>
  <c r="AH152" i="1"/>
  <c r="AH151" i="1" s="1"/>
  <c r="AF152" i="1"/>
  <c r="AF151" i="1" s="1"/>
  <c r="AD152" i="1"/>
  <c r="AD151" i="1" s="1"/>
  <c r="Z152" i="1"/>
  <c r="Z151" i="1" s="1"/>
  <c r="X152" i="1"/>
  <c r="X151" i="1" s="1"/>
  <c r="V152" i="1"/>
  <c r="V151" i="1" s="1"/>
  <c r="T152" i="1"/>
  <c r="T151" i="1" s="1"/>
  <c r="R152" i="1"/>
  <c r="R151" i="1" s="1"/>
  <c r="N152" i="1"/>
  <c r="N151" i="1" s="1"/>
  <c r="AJ149" i="1"/>
  <c r="AH149" i="1"/>
  <c r="AF149" i="1"/>
  <c r="AD149" i="1"/>
  <c r="Z149" i="1"/>
  <c r="X149" i="1"/>
  <c r="V149" i="1"/>
  <c r="T149" i="1"/>
  <c r="R149" i="1"/>
  <c r="N149" i="1"/>
  <c r="AJ145" i="1"/>
  <c r="AH145" i="1"/>
  <c r="AF145" i="1"/>
  <c r="AD145" i="1"/>
  <c r="AB145" i="1"/>
  <c r="Z145" i="1"/>
  <c r="X145" i="1"/>
  <c r="V145" i="1"/>
  <c r="T145" i="1"/>
  <c r="R145" i="1"/>
  <c r="N145" i="1"/>
  <c r="AJ113" i="1"/>
  <c r="AH113" i="1"/>
  <c r="AF113" i="1"/>
  <c r="AD113" i="1"/>
  <c r="AB113" i="1"/>
  <c r="Z113" i="1"/>
  <c r="X113" i="1"/>
  <c r="V113" i="1"/>
  <c r="T113" i="1"/>
  <c r="R113" i="1"/>
  <c r="N113" i="1"/>
  <c r="AJ110" i="1"/>
  <c r="AJ109" i="1" s="1"/>
  <c r="AH110" i="1"/>
  <c r="AH109" i="1" s="1"/>
  <c r="AF110" i="1"/>
  <c r="AF109" i="1" s="1"/>
  <c r="AD110" i="1"/>
  <c r="AD109" i="1" s="1"/>
  <c r="AB110" i="1"/>
  <c r="AB109" i="1" s="1"/>
  <c r="Z110" i="1"/>
  <c r="Z109" i="1" s="1"/>
  <c r="X110" i="1"/>
  <c r="X109" i="1" s="1"/>
  <c r="V110" i="1"/>
  <c r="V109" i="1" s="1"/>
  <c r="T110" i="1"/>
  <c r="T109" i="1" s="1"/>
  <c r="R110" i="1"/>
  <c r="R109" i="1" s="1"/>
  <c r="N110" i="1"/>
  <c r="N109" i="1" s="1"/>
  <c r="AJ96" i="1"/>
  <c r="AJ95" i="1" s="1"/>
  <c r="AH96" i="1"/>
  <c r="AH95" i="1" s="1"/>
  <c r="AF96" i="1"/>
  <c r="AF95" i="1" s="1"/>
  <c r="AD96" i="1"/>
  <c r="AD95" i="1" s="1"/>
  <c r="AB96" i="1"/>
  <c r="AB95" i="1" s="1"/>
  <c r="Z96" i="1"/>
  <c r="Z95" i="1" s="1"/>
  <c r="X96" i="1"/>
  <c r="X95" i="1" s="1"/>
  <c r="V96" i="1"/>
  <c r="V95" i="1" s="1"/>
  <c r="T96" i="1"/>
  <c r="T95" i="1" s="1"/>
  <c r="R96" i="1"/>
  <c r="R95" i="1" s="1"/>
  <c r="N96" i="1"/>
  <c r="N95" i="1" s="1"/>
  <c r="AJ88" i="1"/>
  <c r="AJ87" i="1" s="1"/>
  <c r="AH88" i="1"/>
  <c r="AH87" i="1" s="1"/>
  <c r="AF88" i="1"/>
  <c r="AF87" i="1" s="1"/>
  <c r="AD88" i="1"/>
  <c r="AD87" i="1" s="1"/>
  <c r="AB87" i="1"/>
  <c r="Z88" i="1"/>
  <c r="Z87" i="1" s="1"/>
  <c r="X88" i="1"/>
  <c r="X87" i="1" s="1"/>
  <c r="V88" i="1"/>
  <c r="V87" i="1" s="1"/>
  <c r="T88" i="1"/>
  <c r="T87" i="1" s="1"/>
  <c r="R88" i="1"/>
  <c r="R87" i="1" s="1"/>
  <c r="N88" i="1"/>
  <c r="N87" i="1" s="1"/>
  <c r="AJ11" i="1"/>
  <c r="AH11" i="1"/>
  <c r="AF11" i="1"/>
  <c r="AD11" i="1"/>
  <c r="Z11" i="1"/>
  <c r="X11" i="1"/>
  <c r="V11" i="1"/>
  <c r="T11" i="1"/>
  <c r="AK307" i="1" l="1"/>
  <c r="Z590" i="1"/>
  <c r="AK713" i="1"/>
  <c r="AJ590" i="1"/>
  <c r="T590" i="1"/>
  <c r="AB625" i="1"/>
  <c r="AB713" i="1"/>
  <c r="AB590" i="1"/>
  <c r="AD590" i="1"/>
  <c r="AK178" i="1"/>
  <c r="AK162" i="1"/>
  <c r="P740" i="1"/>
  <c r="N112" i="1"/>
  <c r="N308" i="1"/>
  <c r="N580" i="1"/>
  <c r="N590" i="1"/>
  <c r="T112" i="1"/>
  <c r="T10" i="1" s="1"/>
  <c r="X112" i="1"/>
  <c r="X10" i="1" s="1"/>
  <c r="AF112" i="1"/>
  <c r="AF10" i="1" s="1"/>
  <c r="AJ112" i="1"/>
  <c r="AJ10" i="1" s="1"/>
  <c r="R348" i="1"/>
  <c r="R307" i="1" s="1"/>
  <c r="R9" i="1" s="1"/>
  <c r="V348" i="1"/>
  <c r="V307" i="1" s="1"/>
  <c r="V9" i="1" s="1"/>
  <c r="Z348" i="1"/>
  <c r="Z307" i="1" s="1"/>
  <c r="Z9" i="1" s="1"/>
  <c r="AD348" i="1"/>
  <c r="AD307" i="1" s="1"/>
  <c r="AH348" i="1"/>
  <c r="AH307" i="1" s="1"/>
  <c r="AK627" i="1"/>
  <c r="AK626" i="1" s="1"/>
  <c r="AK625" i="1" s="1"/>
  <c r="R112" i="1"/>
  <c r="R10" i="1" s="1"/>
  <c r="V112" i="1"/>
  <c r="V10" i="1" s="1"/>
  <c r="Z112" i="1"/>
  <c r="Z10" i="1" s="1"/>
  <c r="AD112" i="1"/>
  <c r="AD10" i="1" s="1"/>
  <c r="AH112" i="1"/>
  <c r="AH10" i="1" s="1"/>
  <c r="N320" i="1"/>
  <c r="N348" i="1"/>
  <c r="N307" i="1" s="1"/>
  <c r="N9" i="1" s="1"/>
  <c r="T348" i="1"/>
  <c r="T307" i="1" s="1"/>
  <c r="T9" i="1" s="1"/>
  <c r="X348" i="1"/>
  <c r="X307" i="1" s="1"/>
  <c r="X9" i="1" s="1"/>
  <c r="AB348" i="1"/>
  <c r="AB307" i="1" s="1"/>
  <c r="AF348" i="1"/>
  <c r="AF307" i="1" s="1"/>
  <c r="AJ348" i="1"/>
  <c r="AJ307" i="1" s="1"/>
  <c r="AB112" i="1"/>
  <c r="AK161" i="1" l="1"/>
  <c r="AH177" i="1"/>
  <c r="Z740" i="1"/>
  <c r="R740" i="1"/>
  <c r="AF177" i="1"/>
  <c r="X740" i="1"/>
  <c r="AD177" i="1"/>
  <c r="AJ177" i="1"/>
  <c r="T740" i="1"/>
  <c r="AJ9" i="1" l="1"/>
  <c r="AJ740" i="1" s="1"/>
  <c r="AD9" i="1"/>
  <c r="AD740" i="1" s="1"/>
  <c r="AF9" i="1"/>
  <c r="AF740" i="1" s="1"/>
  <c r="AH9" i="1"/>
  <c r="AH740" i="1" s="1"/>
  <c r="AK160" i="1"/>
  <c r="V740" i="1"/>
  <c r="AK13" i="1" l="1"/>
  <c r="N12" i="1"/>
  <c r="N11" i="1" s="1"/>
  <c r="AK12" i="1" l="1"/>
  <c r="AB12" i="1"/>
  <c r="AB11" i="1" s="1"/>
  <c r="AB10" i="1" s="1"/>
  <c r="AB9" i="1" s="1"/>
  <c r="N10" i="1"/>
  <c r="N740" i="1" s="1"/>
  <c r="AK11" i="1" l="1"/>
  <c r="AB740" i="1"/>
  <c r="AK10" i="1" l="1"/>
  <c r="AK9" i="1" l="1"/>
  <c r="AK740" i="1" l="1"/>
</calcChain>
</file>

<file path=xl/sharedStrings.xml><?xml version="1.0" encoding="utf-8"?>
<sst xmlns="http://schemas.openxmlformats.org/spreadsheetml/2006/main" count="3654" uniqueCount="779">
  <si>
    <t>CLAVE DEL OBJETO DEL GASTO (CAP/CONCEP/PDA)</t>
  </si>
  <si>
    <t>CONCEPTO Y/O DESCRIPCION</t>
  </si>
  <si>
    <t>CANTIDAD DE BIENES Y SERVICIOS EXISTENTES
(CANTIDADES ANUALES)</t>
  </si>
  <si>
    <t>CANTIDAD DE BIENES Y/O SERVICIOS REQUERIDOS
(CANTIDADES ANUALES)</t>
  </si>
  <si>
    <t>UNIDAD DE MEDIDA</t>
  </si>
  <si>
    <t>DESTINO DE LOS BIENES Y SERVICIOS</t>
  </si>
  <si>
    <t>CALIDAD DE LOS BIENES Y SERVICIOS</t>
  </si>
  <si>
    <t>JUSTIFICACION DE LA ADQUISICION DE LOS BIENES Y SERVICIOS</t>
  </si>
  <si>
    <t>ARTICULOS CONTEMPLADOS EN Catalogo de Productos SIDIFEN 2023</t>
  </si>
  <si>
    <t>COSTO UNITARIO ESTIMADO (PESOS)</t>
  </si>
  <si>
    <t>VALOR TOTAL ANUAL ESTIMADO (PESOS)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</si>
  <si>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</si>
  <si>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</si>
  <si>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</si>
  <si>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</si>
  <si>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</si>
  <si>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</si>
  <si>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</si>
  <si>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</si>
  <si>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</si>
  <si>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</si>
  <si>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</si>
  <si>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</si>
  <si>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SUBSIDIO</t>
  </si>
  <si>
    <t xml:space="preserve">MATERIALES Y SUMINISTROS  </t>
  </si>
  <si>
    <t xml:space="preserve">MATERIALES DE ADMINISTRACIÓN, EMISIÓN DE DOCUMENTOS Y ARTÍCULOS OFICIALES </t>
  </si>
  <si>
    <t xml:space="preserve">MATERIALES, ÚTILES Y EQUIPOS MENORES DE OFICINA </t>
  </si>
  <si>
    <t xml:space="preserve">ARTÍCULOS Y MATERIAL DE OFICINA </t>
  </si>
  <si>
    <t>BLOCK CALCOMANIAS (PERSONAJES INFANTILES PARA NIÑA)</t>
  </si>
  <si>
    <t>Pieza</t>
  </si>
  <si>
    <t>TODAS LA ÁREAS DEL CREE QUE LO REQUIERAN</t>
  </si>
  <si>
    <t xml:space="preserve">QUE CUMPLA CON LAS ESPECIFICACIONES DESCRITAS PARA QUE SATISFAGAN LAS NECESIDADES EXPRESAS O IMPLICITAS DEL ÁREA USUARIA </t>
  </si>
  <si>
    <t>MATERIALES NECESARIOS PARA LA OPERATIVIDAD DE TODAS LAS ÁREAS DEL CREE</t>
  </si>
  <si>
    <t>O</t>
  </si>
  <si>
    <t>BOLIGRAFO DE GEL TINTA AZUL</t>
  </si>
  <si>
    <t>BOLIGRAFO DE GEL TINTA NEGRA</t>
  </si>
  <si>
    <t>BOLIGRAFO PUNTO FINO AZUL</t>
  </si>
  <si>
    <t>Caja</t>
  </si>
  <si>
    <t>P</t>
  </si>
  <si>
    <t>BOLIGRAFO PUNTO FINO NEGRO</t>
  </si>
  <si>
    <t>BOLIGRAFO PUNTO FINO ROJA</t>
  </si>
  <si>
    <t>BORRADOR PARA PINTARRON</t>
  </si>
  <si>
    <t>BROCHE 8 CM C/50 FABRICADO EN LAMINA</t>
  </si>
  <si>
    <t>MARCADOR PERMANENTE GRUESO, COLOR NEGRO</t>
  </si>
  <si>
    <t>MARCATEXTOS PUNTO GRUESO AZUL C/12</t>
  </si>
  <si>
    <t>MARCATEXTOS PUNTO GRUESO C/12 ROSA</t>
  </si>
  <si>
    <t>naranja</t>
  </si>
  <si>
    <t>MARCATEXTOS PUNTO GRUESO C/12 AMARILLO</t>
  </si>
  <si>
    <t>CESTO 42 L SIN TAPA</t>
  </si>
  <si>
    <t>CESTO PARA LA BASURA DE 26 LT</t>
  </si>
  <si>
    <t>CESTO PARA LA BASURA DE 120 LT</t>
  </si>
  <si>
    <t>CESTO PAPELERO RECTANGULAR DE 14 LT</t>
  </si>
  <si>
    <t>CINTA CANELA OD 48X50PK</t>
  </si>
  <si>
    <t>CINTA METRICA 150 CM</t>
  </si>
  <si>
    <t>CINTA PARA MAQUINAS DE OFICINA EPSON (LX-300)</t>
  </si>
  <si>
    <t>PZA</t>
  </si>
  <si>
    <t>CLIPS CUADRADOS NO. 1 C/100 PZAS</t>
  </si>
  <si>
    <t>CORRECTOR KORES</t>
  </si>
  <si>
    <t>CORRECTOR LIQUIDO EN LÁPIZ</t>
  </si>
  <si>
    <t>ENGRAPADORA  TIRA COMPLETA METALICA</t>
  </si>
  <si>
    <t>HOJAS BLANCAS ADHESIVAS C/100</t>
  </si>
  <si>
    <t>Paquete</t>
  </si>
  <si>
    <t>MARCADOR DE CERA PUNTILLA BASE DE CERA RECUBIERTA  (AZUL )</t>
  </si>
  <si>
    <t>MARCADOR DE CERA VERDE</t>
  </si>
  <si>
    <t>MARCADOR PARA PINTARRON (PAQ DE 4 COLORES)</t>
  </si>
  <si>
    <t>MARCADOR PHANO CERA ROJO B/2</t>
  </si>
  <si>
    <t>MICA TERMICA T/C 7MM C/50 PIEZAS</t>
  </si>
  <si>
    <t>NAVAJA CUTTER ANCHA PLASTICO</t>
  </si>
  <si>
    <t>PLUMON P//FINO NEGRO</t>
  </si>
  <si>
    <t>PINCELIN C/12 ARTESCO</t>
  </si>
  <si>
    <t>ORGANIZADOR DE ESCRITORIO</t>
  </si>
  <si>
    <t>PAQ 6 LÁPIZ ADHESIVO 40 GR</t>
  </si>
  <si>
    <t>PERFORADORA 2 ORIFICIOS (MEDIANA) USO RUDO</t>
  </si>
  <si>
    <t>SACAPUNTAS DE METAL ESCOLAR</t>
  </si>
  <si>
    <t xml:space="preserve">SELLO </t>
  </si>
  <si>
    <t>MARCADOR PERMANENTE METALICO DE PUNTO FINO</t>
  </si>
  <si>
    <t>CLIPS SUJETA DOCUMENTOS 32 MM C/12 PZAS</t>
  </si>
  <si>
    <t>SUJETA PAPEL JUMBO</t>
  </si>
  <si>
    <t>CLIPS SUJETA DOCUMENTOS 19 MM C/12 PZAS</t>
  </si>
  <si>
    <t>TIJERA DE OFICINA DE ACERO INOXIDABLE CON AGARRADERA DE PLASTICO</t>
  </si>
  <si>
    <t>CINTA ADHESIVA TRANSPARENTE GRANDE 48 MM X 50 M</t>
  </si>
  <si>
    <t>PEGAMENTO DE CONTACTO Vl2000 AMARILLO 107ml</t>
  </si>
  <si>
    <t>Frasco</t>
  </si>
  <si>
    <t>PEGAMENTO TAGIL DE I LTS</t>
  </si>
  <si>
    <t>TIJERAS PUNTA REDONDA ESCOLAR</t>
  </si>
  <si>
    <t xml:space="preserve">PRODUCTOS DE PAPEL Y HULE PARA USO EN OFICINAS </t>
  </si>
  <si>
    <t xml:space="preserve">ETIQUETAS ADHESIVA TRANSFER 20X105 BLANCA </t>
  </si>
  <si>
    <t xml:space="preserve">ETIQUETA AMARILLA 1.5 CM. REDONDO </t>
  </si>
  <si>
    <t xml:space="preserve">ETIQUETA ROJA 1.5 CM REDONDO </t>
  </si>
  <si>
    <t>NOTAS ADHESIVAS 400 HOJAS 7.6X7.6CM (CUBO)</t>
  </si>
  <si>
    <t>FOLDER COLGANTE T/C C/25</t>
  </si>
  <si>
    <t>FOLDER COLGANTE T/O C/25</t>
  </si>
  <si>
    <t>FOLDERS MANILA TAMAÑO CARTA C/100 PZ COLOR BEIGE</t>
  </si>
  <si>
    <t>FOLDERS TAMAÑO OFICIO C/100 PZAS COLOR BEIGE</t>
  </si>
  <si>
    <t>FOLDER T/C ROSA C/100</t>
  </si>
  <si>
    <t>FOLDER T/C AZUL CIELO C/25PZAS</t>
  </si>
  <si>
    <t>FOLDER T/C LILA C/25PZAS</t>
  </si>
  <si>
    <t xml:space="preserve">PAPEL T/CARTA COMPATIBLE CON IMPRESORAS LASER E INKJET, FOTOCOPIADORAS, FAXES, ETC PAQ C/500 </t>
  </si>
  <si>
    <t xml:space="preserve">PAPEL T/OFICIO COMPATIBLE CON IMPRESORAS LASER E INKJET, FOTOCOPIADORAS, FAXES, ETC  PAQ C/500 </t>
  </si>
  <si>
    <t>HOJA OPALINA GRUESA BLANCA C/100 PZAS  220 GRS APROX</t>
  </si>
  <si>
    <t>PAQ DE HOJA OPALINA DELGADA BLANCA C/100 PZAS 120 GRS APROX</t>
  </si>
  <si>
    <t>HOJA T/C AMARILLA PASTEL C/100 HOJAS</t>
  </si>
  <si>
    <t>HOJA T/C ROSA PASTEL C/100 HOJAS</t>
  </si>
  <si>
    <t>HOJA T/C VERDE PASTEL C/100 HOJAS</t>
  </si>
  <si>
    <t>LIBRETA TAQUIGRAFIA CORTA CON 80 HOJAS</t>
  </si>
  <si>
    <t>LIBRETA PASTA DURA 1/4 FORMA FRANCESA 96 HOJAS</t>
  </si>
  <si>
    <t>LIBRO TABULAR 12 COLUMNAS</t>
  </si>
  <si>
    <t>NOTAS ADHESIVAS SEMITRANSPARENTES REMOVIBLES C/ 160 HOJAS DE 8x45mm (20 DE 8 COLORES DIFERENETES)</t>
  </si>
  <si>
    <t>PAPEL BOND BLANCO DE 70X95 CM DE 50 GK</t>
  </si>
  <si>
    <t>PLIEGO BOND BLANCO GRAFICO 70X95 VERDE PASTEL 60K</t>
  </si>
  <si>
    <t>PLIEGO BOND BLANCO GRAFICO 70X95 AMARILLOPASTEL 60K</t>
  </si>
  <si>
    <t>RECOPILADOR TAMAÑO CARTA</t>
  </si>
  <si>
    <t>PAQ DE SOBRE PARA CD´S CON 50 PZAS</t>
  </si>
  <si>
    <t xml:space="preserve">MATERIALES Y ÚTILES DE IMPRESIÓN Y REPRODUCCIÓN </t>
  </si>
  <si>
    <t>ARTICULOS DIDACTICOS</t>
  </si>
  <si>
    <t>DULCE ESPANTASUEGRAS</t>
  </si>
  <si>
    <t>Bolsa</t>
  </si>
  <si>
    <t>GLOBO No. 9 SURTIDO</t>
  </si>
  <si>
    <t>PALETA CEREZA 20x30 25/1KG</t>
  </si>
  <si>
    <t>PALETA JUMBO CEREZA</t>
  </si>
  <si>
    <t xml:space="preserve">PELOTA LISA 8.5 </t>
  </si>
  <si>
    <t>SILBATOS</t>
  </si>
  <si>
    <t xml:space="preserve">MATERIALES, ÚTILES Y EQUIPOS MENORES DE TECNOLOGÍAS DE LA INFORMACIÓN Y COMUNICACIONES   </t>
  </si>
  <si>
    <t xml:space="preserve">SUMINISTROS INFORMÁTICOS </t>
  </si>
  <si>
    <t>CAMPANA CD C-R VERBATIM C/50 PZAS</t>
  </si>
  <si>
    <t>KIT DE LIMPIEZA PARA ZEBRA ZC300</t>
  </si>
  <si>
    <t>TONER HP LASERJET NEGRO 55A DUAL MODELO CE285AD</t>
  </si>
  <si>
    <t>RIBBON ZEBRA ZC300</t>
  </si>
  <si>
    <t>CARTUCHO DE TINTA PARA IMPRESORA HP 122 NEGRO</t>
  </si>
  <si>
    <t>CARTUCHO PARA IMPRESORA HP 934 XL ORIGINAL</t>
  </si>
  <si>
    <t>CARTUCHO PARA IMPRESORA HP 935 XL AMARILLO</t>
  </si>
  <si>
    <t>CARTUCHOPARA IMPRESORA  HP 935 XL ORIGINAL CYAN</t>
  </si>
  <si>
    <t>CARTUCHO PARA IMPRESORA HP 935 XL  MAGENTA</t>
  </si>
  <si>
    <t>INYECCION DE TINTA 564</t>
  </si>
  <si>
    <t>TINTA 504 INYECCION DE TINTA</t>
  </si>
  <si>
    <t>CAMPANA DVD C/25 PZAS</t>
  </si>
  <si>
    <t xml:space="preserve">MATERIAL IMPRESO E INFORMACIÓN DIGITAL </t>
  </si>
  <si>
    <t>PRODUCTOS IMPRESOS EN PAPEL</t>
  </si>
  <si>
    <t>PORTA-ANUNCIOS</t>
  </si>
  <si>
    <t xml:space="preserve">MATERIAL DE LIMPIEZA </t>
  </si>
  <si>
    <t xml:space="preserve">MATERIALES Y ARTÍCULOS DE LIMPIEZA </t>
  </si>
  <si>
    <t>ACEITE PARA MOPEADOR</t>
  </si>
  <si>
    <t>Litro</t>
  </si>
  <si>
    <t>ALGEN PLUS 1LT</t>
  </si>
  <si>
    <t>ALGICIDA 4 LT</t>
  </si>
  <si>
    <t>Galon</t>
  </si>
  <si>
    <t>BASTON DE MADERA 1.37 D7/8" P/METALICA (3/4")</t>
  </si>
  <si>
    <t>BICARBONATO DE SODIO</t>
  </si>
  <si>
    <t>Kg</t>
  </si>
  <si>
    <t>BOTELLA PARA AGUA 1LT (PARA ATOMIZADOR)</t>
  </si>
  <si>
    <t>BROMO EN TABLETA TIRA CON 10</t>
  </si>
  <si>
    <t>CLARIFICADOR 4 LTS</t>
  </si>
  <si>
    <t>CLORO C/20 LT</t>
  </si>
  <si>
    <t>Bidón</t>
  </si>
  <si>
    <t xml:space="preserve">DESINFECTANTE AMBIENTAL EN AEROSOL  DE 475 GR </t>
  </si>
  <si>
    <t>JABON EN POLVO MULTIUSOS</t>
  </si>
  <si>
    <t>DPD No. 1</t>
  </si>
  <si>
    <t>DPD No. 3</t>
  </si>
  <si>
    <t>DPD PH</t>
  </si>
  <si>
    <t>ESCOBA METALICA CON 24 DIENTES CABEZA RECTA</t>
  </si>
  <si>
    <t>FABULOSO C/20 LT</t>
  </si>
  <si>
    <t>FUNDA PARA MOPEADOR  60CM PROF</t>
  </si>
  <si>
    <t>GERMOL</t>
  </si>
  <si>
    <t>GOLD AND CLEAR 4 LT</t>
  </si>
  <si>
    <t>INSECTICIDA RAID 480 ML. SPRAY DOMESTICO ACCION INMEDIATA</t>
  </si>
  <si>
    <t>KRISTAL</t>
  </si>
  <si>
    <t>JABON LIRIO NEUTRO (HOTELERO) C/200</t>
  </si>
  <si>
    <t>JABON PARA MANOS LIQUIDO BIDON DE 20 LTS</t>
  </si>
  <si>
    <t>JABON EN BARRA (200 GR)</t>
  </si>
  <si>
    <t>LIMPIADORA ANTIGRASA</t>
  </si>
  <si>
    <t>MULTILIM</t>
  </si>
  <si>
    <t xml:space="preserve">PAÑO MICROFIBRA AMARILLO 40 X 40 CM </t>
  </si>
  <si>
    <t>PASTILLA EN CANASTILLA PARA WC</t>
  </si>
  <si>
    <t>PH- CLAREN 10 KG</t>
  </si>
  <si>
    <t>PH+ CLAREN 10 KG</t>
  </si>
  <si>
    <t>TIJERA PARA PODA TIPO AMERICANO 58 CM MANO DE MADERA</t>
  </si>
  <si>
    <t xml:space="preserve">PRODUCTOS DE PAPEL PARA LIMPIEZA </t>
  </si>
  <si>
    <t>PAPEL HIGIENICO JUNIOR DALIA CAJA C/12 DE 200 MTS</t>
  </si>
  <si>
    <t>PAPEL HIGIENICO DALIA HD400 MTS</t>
  </si>
  <si>
    <t>TOALLA INTERDOBLADA BLANCA 20/100 PZAS</t>
  </si>
  <si>
    <t>PRODUCTOS TEXTILES PARA LIMPIEZA</t>
  </si>
  <si>
    <t>ESTOPA</t>
  </si>
  <si>
    <t>MATERIALES Y ÚTILES DE ENSEÑANZA</t>
  </si>
  <si>
    <t>ARTÍCULOS DIDÁCTICOS</t>
  </si>
  <si>
    <t>LIBRO PARA COLOREAR DESTREZA MAGICA TOMO 1</t>
  </si>
  <si>
    <t>LIBRO PARA COLOREAR DESTREZA MAGICA TOMO 2</t>
  </si>
  <si>
    <t>LIBRO PARA COLOREAR DESTREZA MAGICA TOMO 3</t>
  </si>
  <si>
    <t>MATERIAL DE DEMOSTRACION</t>
  </si>
  <si>
    <t xml:space="preserve">MATERIALES PARA EL REGISTRO E IDENTIFICACIÓN DE BIENES Y PERSONAS </t>
  </si>
  <si>
    <t xml:space="preserve">MATERIAL DE FOTOCREDENCIALIZACIÓN </t>
  </si>
  <si>
    <t>TARJETAS PVC PARA IMPRESORA ZEBRA ZC300 C/500 PZAS</t>
  </si>
  <si>
    <t xml:space="preserve">ALIMENTOS Y UTENSILIOS </t>
  </si>
  <si>
    <t xml:space="preserve">PRODUCTOS ALIMENTICIOS PARA PERSONAS </t>
  </si>
  <si>
    <t xml:space="preserve">PRODUCTOS DIVERSOS PARA ALIMENTACIÓN DE PERSONAS </t>
  </si>
  <si>
    <t>AGUA PURIFICADA GARRAFON DE 19 LTS</t>
  </si>
  <si>
    <t>Garrafón</t>
  </si>
  <si>
    <t>ELABORACION DE ALIMIENTOS PARA EVENTO</t>
  </si>
  <si>
    <t>Servicio</t>
  </si>
  <si>
    <t>SERVICIOS DE ALIMENTACION</t>
  </si>
  <si>
    <t>AZUCAR REFINADA (1000 Sobres De 4 Gr.)</t>
  </si>
  <si>
    <t>BOTELLAS DE AGUA DE 600 ML</t>
  </si>
  <si>
    <t xml:space="preserve">BOTELLAS DE AGUA DE 330 ML </t>
  </si>
  <si>
    <t>CAFÉ TOSTADO MOLDO</t>
  </si>
  <si>
    <t>COFFE MATE 400 GR</t>
  </si>
  <si>
    <t>GALLETAS</t>
  </si>
  <si>
    <t>SERVILLETAS DESECHABLES</t>
  </si>
  <si>
    <t xml:space="preserve"> UTENSILIOS PARA EL SERVICIO DE ALIMENTACIÓN </t>
  </si>
  <si>
    <t>ARTÍCULOS PARA EL SERVICIO DE ALIMENTACIÓN</t>
  </si>
  <si>
    <t>CUCHARA DESECHABLE C/50 PZAS</t>
  </si>
  <si>
    <t>VASO TERMICO No. 8 C/25 PZAS</t>
  </si>
  <si>
    <t xml:space="preserve"> MATERIALES Y ARTÍCULOS DE CONSTRUCCIÓN Y DE REPARACIÓN </t>
  </si>
  <si>
    <t>PRODUCTOS MINERALES NO METÁLICOS</t>
  </si>
  <si>
    <t xml:space="preserve">MINERALES PARA CONSTRUCCIÓN Y REPARACIÓN </t>
  </si>
  <si>
    <t>ALUMINIO</t>
  </si>
  <si>
    <t>PARAFINA WAXWEL 1 LB (454 GRS)</t>
  </si>
  <si>
    <t>ARENA</t>
  </si>
  <si>
    <t>M3</t>
  </si>
  <si>
    <t>ESTAÑO</t>
  </si>
  <si>
    <t>Rollo</t>
  </si>
  <si>
    <t>GRAVA</t>
  </si>
  <si>
    <t xml:space="preserve">CEMENTO Y PRODUCTOS DE CONCRETO </t>
  </si>
  <si>
    <t>CEMENTO GRIS DE 50 KG</t>
  </si>
  <si>
    <t>Saco</t>
  </si>
  <si>
    <t xml:space="preserve"> CAL, YESO Y PRODUCTOS DE YESO </t>
  </si>
  <si>
    <t xml:space="preserve">CAL, YESO Y PRODUCTOS DE YESO </t>
  </si>
  <si>
    <t>CALIDRA DE 50 KG</t>
  </si>
  <si>
    <t>YESO SUPREMO DE 50 KG</t>
  </si>
  <si>
    <t>MADERA Y PRODUCTOS DE MADERA</t>
  </si>
  <si>
    <t>MADRA DE PINO 1RA</t>
  </si>
  <si>
    <t>MADRA DE PINO 2DA</t>
  </si>
  <si>
    <t>TRIPLAY DE 12mm</t>
  </si>
  <si>
    <t xml:space="preserve">MATERIAL ELÉCTRICO Y ELECTRÓNICO </t>
  </si>
  <si>
    <t xml:space="preserve">ACCESORIOS Y MATERIAL ELÉCTRICO </t>
  </si>
  <si>
    <t>FOCO CACAHUATE 12V</t>
  </si>
  <si>
    <t>BATERIA RECARGABLE DE ACIDIO SELLADA</t>
  </si>
  <si>
    <t>FOCO ESPIRAL</t>
  </si>
  <si>
    <t>CONTACTO DUPLEX</t>
  </si>
  <si>
    <t>CLAVIJA CAUCHO TERMINAL POLO TIERRA</t>
  </si>
  <si>
    <t>CLAVIJA INDUSTRIALES</t>
  </si>
  <si>
    <t xml:space="preserve">CLAVIJA REDONDA </t>
  </si>
  <si>
    <t>CABLE No. 12</t>
  </si>
  <si>
    <t>CONTACTOR TRIFASICO SK132 STECK 220V</t>
  </si>
  <si>
    <t>FOCO INFRARROJO</t>
  </si>
  <si>
    <t>INTERRUPTOR TERMOMAGNETICO</t>
  </si>
  <si>
    <t>PASTILLA PARA CENTRO DE CARGA</t>
  </si>
  <si>
    <t>PILA DURACEL AA C/4</t>
  </si>
  <si>
    <t>PILA DURACEL AAA C/4</t>
  </si>
  <si>
    <t>PILA DURACEL C C/2</t>
  </si>
  <si>
    <t>PILA DURACEL V</t>
  </si>
  <si>
    <t>MATERIAL DE FERRETERÍA ELÉCTRICO</t>
  </si>
  <si>
    <t>CANALETA C/PEGAMENTO</t>
  </si>
  <si>
    <t>CINTA AISLANTE (NEGRA)</t>
  </si>
  <si>
    <t>CINTA AISLANTE 3M</t>
  </si>
  <si>
    <t>CINTA DOBLE CARA 3 M</t>
  </si>
  <si>
    <t>PASTA PARA SOLDAR</t>
  </si>
  <si>
    <t>CINTA DE DUCTO GRIS</t>
  </si>
  <si>
    <t>ARTÍCULOS METÁLICOS PARA LA CONSTRUCCIÓN</t>
  </si>
  <si>
    <t>MATERIAL DE FERRETERÍA PARA LA CONSTRUCCIÓN</t>
  </si>
  <si>
    <t>BROCA 1/4 PARA CONCRETO</t>
  </si>
  <si>
    <t>CONEXIÓN HEMBRA DE COBRE</t>
  </si>
  <si>
    <t xml:space="preserve">MEZCLADORA PARA FREGADERO </t>
  </si>
  <si>
    <t>GRAPAS 1/2 PARA T50</t>
  </si>
  <si>
    <t>BROCA SDS PLUS 1 4X6</t>
  </si>
  <si>
    <t>BROCA DE DIAMANTE 1/4 PARA VITROPISO</t>
  </si>
  <si>
    <t>JUEGO DE HERRAJE CERO FUGA PARA W.C.</t>
  </si>
  <si>
    <t>Juego</t>
  </si>
  <si>
    <t>JALADERA METALICA</t>
  </si>
  <si>
    <t>JUNTAS DE EXPANSION Y METALICAS PARA TUBERIA</t>
  </si>
  <si>
    <t>LAVAMANOS</t>
  </si>
  <si>
    <t>VIDRIO TEMPLADO-LUNA</t>
  </si>
  <si>
    <t>PRODUCTOS MINERALES PARA LA CONSTRUCCIÓN</t>
  </si>
  <si>
    <t>ABRAZADERA OMEGA 1/2</t>
  </si>
  <si>
    <t>ABRAZADERAS</t>
  </si>
  <si>
    <t>COPLE DE 1/2 INT</t>
  </si>
  <si>
    <t>TUBO DE COBRE 3/4"</t>
  </si>
  <si>
    <t>TEE DE COBRE DE 3/4</t>
  </si>
  <si>
    <t>CODO DE COBRE DE 3/4X90</t>
  </si>
  <si>
    <t>CINTA PERFORADORA</t>
  </si>
  <si>
    <t>TUERCA 1/4</t>
  </si>
  <si>
    <t>RONDANA PLANA 1/4</t>
  </si>
  <si>
    <t>TUERCA UNION DE COBRE DE 1/4</t>
  </si>
  <si>
    <t>TUERCA UNION DE COBRE DE 3/4</t>
  </si>
  <si>
    <t>VALVULA ESFERA 3/4 SOLDABLE</t>
  </si>
  <si>
    <t>ABRAZADERA UNICANAL 3/4</t>
  </si>
  <si>
    <t>ABRAZADERA UNICANAL 1/2</t>
  </si>
  <si>
    <t>PERFIL UNICANAL 2X1 TRAMO DE 3 METROS</t>
  </si>
  <si>
    <t>VALVULA DE PASO 2" DE PVC ROSCABLE</t>
  </si>
  <si>
    <t>ADAPTADOR MACHO DE PVC H 2"</t>
  </si>
  <si>
    <t>TUBO CONDUIT PARED DELGADA  3/4</t>
  </si>
  <si>
    <t>COPLE DE COBRE 3/4</t>
  </si>
  <si>
    <t>VARILLA 3/8</t>
  </si>
  <si>
    <t>MATERIALES COMPLEMENTARIOS</t>
  </si>
  <si>
    <t>ARTÍCULOS COMPLEMENTARIOS PARA SERVICIOS GENERALES</t>
  </si>
  <si>
    <t>PERSIANAS (TODO TIPO DE MATERIAL)</t>
  </si>
  <si>
    <t>PRODUCTOS COMPLEMENTARIOS DE PAPEL Y DE HULE</t>
  </si>
  <si>
    <t>PLASTICO POR METRO</t>
  </si>
  <si>
    <t>Mt</t>
  </si>
  <si>
    <t>PRODUCTOS DE PLÁSTICO, PVC Y SIMILARES PARA LA CONSTRUCCIÓN</t>
  </si>
  <si>
    <t>PLASTICO CRISTAL</t>
  </si>
  <si>
    <t>MANGUERA ECONOMICA P/FREGADERO</t>
  </si>
  <si>
    <t>MANGUERA KITEK 1/2</t>
  </si>
  <si>
    <t>MANGUERA MULTIUSOS NEOPRENO 315 ROJA</t>
  </si>
  <si>
    <t>COFLEX MANGUERA VINILO GRIS 1/2 X  1/2  X 40</t>
  </si>
  <si>
    <t>MANGUERA INDUSTRIAL 5/16"</t>
  </si>
  <si>
    <t>CODO 90° PVC 2"</t>
  </si>
  <si>
    <t>MANGUERAS Y ACCESORIOS DE PLASTICO</t>
  </si>
  <si>
    <t>TUBERIAS PVC 1"</t>
  </si>
  <si>
    <t>Tramo</t>
  </si>
  <si>
    <t>TEE DE PVC HIDRAULICO DE 2"</t>
  </si>
  <si>
    <t>CODO DE PVC HIDRAULICO 2X90</t>
  </si>
  <si>
    <t>TAPON DE PVC SANITARIO DE 4"</t>
  </si>
  <si>
    <t>TUBERIAS PVC 2"</t>
  </si>
  <si>
    <t>TUBO PVC HIDRAULICO 2" TRAMO 6 METROS</t>
  </si>
  <si>
    <t>TUBERIAS PVC 3"</t>
  </si>
  <si>
    <t>VALVULAS PVC</t>
  </si>
  <si>
    <t>OTROS MATERIALES Y ARTÍCULOS DE CONSTRUCCIÓN Y REPARACIÓN</t>
  </si>
  <si>
    <t>OTROS MATERIALES DE FERRETERÍA PARA CONSTRUCCIÓN Y REPARACIÓN</t>
  </si>
  <si>
    <t xml:space="preserve">DISCO DE CORTE </t>
  </si>
  <si>
    <t>CINTA TEFLON</t>
  </si>
  <si>
    <t>TORINILLO CABEZAL HEXAGONAL 2 1/2" X 5/16 C/30PZAS COD. 44724</t>
  </si>
  <si>
    <t>GRAPA PARA ET-50 1/2" TRUPER 17968</t>
  </si>
  <si>
    <t>LIJAS 220</t>
  </si>
  <si>
    <t>LIJA ESMERIL 80</t>
  </si>
  <si>
    <t>LIJAS 320</t>
  </si>
  <si>
    <t>OTROS PRODUCTOS QUÍMICOS PARA CONSTRUCCIÓN Y REPARACIÓN</t>
  </si>
  <si>
    <t xml:space="preserve">ESMALTE ALUMINIO SECADO RAPIDO </t>
  </si>
  <si>
    <t>TUBO DE SILICON TRANSPARENTE</t>
  </si>
  <si>
    <t>THINNER</t>
  </si>
  <si>
    <t>SILICON 732 EMPAQUES</t>
  </si>
  <si>
    <t>SILICON RESISTENTE A LA HUMEDAD</t>
  </si>
  <si>
    <t>PEGAMENTO PARA PVC</t>
  </si>
  <si>
    <t>KIT DE EMPAQUE PARA FLOXOMETRO URREA</t>
  </si>
  <si>
    <t>IMPERCOAT CEMENTO N</t>
  </si>
  <si>
    <t>GASOLINA BLANCA</t>
  </si>
  <si>
    <t>ESPUMA DE POLIURETANO</t>
  </si>
  <si>
    <t xml:space="preserve">ESMALTE LITRO COLOR GRIS </t>
  </si>
  <si>
    <t>SELLADOR SISTA ANTIHONGOS</t>
  </si>
  <si>
    <t>Lata</t>
  </si>
  <si>
    <t>LACA INDUSTRIAL BALNCA LI-0101.30</t>
  </si>
  <si>
    <t>PINTURA EN SPRAY ROJO</t>
  </si>
  <si>
    <t>PINTURA EN SPRAY AZUL</t>
  </si>
  <si>
    <t>IMPERMEABILIZANTE 12 AÑOS IMPERCAUCHO 19 LTS</t>
  </si>
  <si>
    <t>Cubeta</t>
  </si>
  <si>
    <t>PRODUCTOS QUÍMICOS, FARMACÉUTICOS Y DE LABORATORIO</t>
  </si>
  <si>
    <t>PRODUCTOS QUÍMICOS BÁSICOS</t>
  </si>
  <si>
    <t>MATERIAL QUIRURGICO Y DE LABORATORIO BÁSICO</t>
  </si>
  <si>
    <t>FLUORURO DE SODIO 500 ML</t>
  </si>
  <si>
    <t>SUBSTANCIAS Y PRODUCTOS QUÍMICOS BÁSICOS</t>
  </si>
  <si>
    <t>ALCOHOL DE 500 ML</t>
  </si>
  <si>
    <t>PEROXIDO DE HIDROGENO</t>
  </si>
  <si>
    <t>Bidon</t>
  </si>
  <si>
    <t>FERTILIZANTES, PESTICIDAS Y OTROS AGROQUÍMICOS</t>
  </si>
  <si>
    <t>FERTILIZANTES COMPUESTOS (NITROGENO, FOSFORO Y POTASIO)</t>
  </si>
  <si>
    <t>GAS NATURAL (FERTILIZANTE)</t>
  </si>
  <si>
    <t>NITRATO DE AMONIO. GRADO FERTILIZANTES</t>
  </si>
  <si>
    <t>PLAGUICIDAS (INSECTICIDAS)</t>
  </si>
  <si>
    <t>MEDICINAS Y PRODUCTOS FARMACÉUTICOS</t>
  </si>
  <si>
    <t>MEDICINAS Y PRODUCTOS FARMACÉUTICOS DE APLICACIÓN HUMANA</t>
  </si>
  <si>
    <t>GEL CONDUCTOR DE 3.785ML</t>
  </si>
  <si>
    <t xml:space="preserve">ELECTRO GEL ECI </t>
  </si>
  <si>
    <t>PASTA CONDUCTROA TEN 20 TARRO 8oz.</t>
  </si>
  <si>
    <t>PASTA DERMOABRASIVA NUPREP DE 4oz.</t>
  </si>
  <si>
    <t>CUADRO BÁSICO CATÁLOGO DE MEDICAMENTOS DEL SECTOR SALUD</t>
  </si>
  <si>
    <t xml:space="preserve">CAPTOPRIL 25MG 30TAB </t>
  </si>
  <si>
    <t xml:space="preserve">LOSARTAN POTASICO 50MG 30TAB </t>
  </si>
  <si>
    <t>BETAMETASONA 8MG/AML 1AMP+JER</t>
  </si>
  <si>
    <t xml:space="preserve">LORATADINA 10MG 20TAB </t>
  </si>
  <si>
    <t>DIFENHIDRAMINA 25MG 30CAP</t>
  </si>
  <si>
    <t xml:space="preserve">CLORFENAMINA 4MG 20TAB </t>
  </si>
  <si>
    <t>DICLOFENACO 100MG 20TAB</t>
  </si>
  <si>
    <t xml:space="preserve">DICLOFENACO SOD 75MG/3ML 2AMP </t>
  </si>
  <si>
    <t xml:space="preserve">KETEROLACO 10MG 10TAB </t>
  </si>
  <si>
    <t xml:space="preserve">KETEROLACO 30MG/1ML 3 AMP </t>
  </si>
  <si>
    <t xml:space="preserve">METAMIZOL 1GR 3AMP </t>
  </si>
  <si>
    <t xml:space="preserve">PARACETAMOL 500MG 10TAB </t>
  </si>
  <si>
    <t>METAMIZOL 500MG 10COMP</t>
  </si>
  <si>
    <t xml:space="preserve">IBUPROENO 800MG 10TAB </t>
  </si>
  <si>
    <t xml:space="preserve">METOCLOPRAMIDA 10MG 6 AMP </t>
  </si>
  <si>
    <t>BULTILHIOSCINA 20 MG/1ML 3 AMP</t>
  </si>
  <si>
    <t xml:space="preserve">BUTILHIOSCINA 10MG 10TAB </t>
  </si>
  <si>
    <t>DEXAMETASONA 8MG/2ML 1AMP</t>
  </si>
  <si>
    <t xml:space="preserve">DEXAMETASONA 0.50MG 30TAB </t>
  </si>
  <si>
    <t xml:space="preserve">ISOSORBIDA 10MG 20TAB </t>
  </si>
  <si>
    <t>MATERIALES, ACCESORIOS Y SUMINISTROS MÉDICOS</t>
  </si>
  <si>
    <t>ARTÍCULOS PARA SERVICIOS GENERALES EN EL ÁREA MÉDICA</t>
  </si>
  <si>
    <t>BAUMANOMETRO DIGITAL</t>
  </si>
  <si>
    <t>MATERIAL QUIRÚRGICO Y DE LABORATORIO DE USO EN EL ÁREA MÉDICA</t>
  </si>
  <si>
    <t>CAJA CUBREBOCAS TRICAPA COLOR NEGRO C/50 PZAS</t>
  </si>
  <si>
    <t>CARETA DE ACRILICO</t>
  </si>
  <si>
    <t>CUBREBOCAS KN95</t>
  </si>
  <si>
    <t>DESINFECTANTE EN AEROSOL</t>
  </si>
  <si>
    <t>BIDON GEL ANTIBACTERIAL 20 LTS</t>
  </si>
  <si>
    <t>DURAPORE 2.5 CM C/12 PZAS</t>
  </si>
  <si>
    <t>DURAPORE 5 CM C/6 PZAS</t>
  </si>
  <si>
    <t xml:space="preserve">ROLLO PARA MESA DE EXPLORACION </t>
  </si>
  <si>
    <t>ABATELENGUAS DE MADERA 18x15 CM C/100 , AMBIDERM</t>
  </si>
  <si>
    <t>ACIDO GRABADOR JUMBO JERINGA</t>
  </si>
  <si>
    <t>ADHESIVO (BONDING) 7  ML., PRIME-DENT</t>
  </si>
  <si>
    <t>ADHESIVO SINGLE BOND 3 GR UNIVERSAL 3M</t>
  </si>
  <si>
    <t>AGUA TRISTILADA</t>
  </si>
  <si>
    <t>AGUJA DESECHABLE 27g x 13mm GRIS BD</t>
  </si>
  <si>
    <t>AGUJAS SEPTOJECT 30 CORTA, SEPTODONT</t>
  </si>
  <si>
    <t>AGUJAS SEPTOJECT 30 EXTRA CORTA, SEPTODONT</t>
  </si>
  <si>
    <t>ALCOHOL ETILICO 90° 970 ML</t>
  </si>
  <si>
    <t>ALGODÓN EN TORUNDAS PAQ. DE 500 GRS</t>
  </si>
  <si>
    <t>AMALGAMA ARISTALLOY 21 PASTILLA, ETALLOY</t>
  </si>
  <si>
    <t xml:space="preserve">AMALGAMA ARISTALOY 21 POLVO </t>
  </si>
  <si>
    <t xml:space="preserve">AMALGAMA DISPERSALLOY </t>
  </si>
  <si>
    <t>ANILLO POT BANDA</t>
  </si>
  <si>
    <t>APLICADORES FINO REPUESTO (AMARILLO) C/100 PZ. MICROBRUSH</t>
  </si>
  <si>
    <t>AQUA FLOUR EN GOTAS 10 ML</t>
  </si>
  <si>
    <t>ARCO DE YOUNG METALICO, GERMANY</t>
  </si>
  <si>
    <t>BANDA MATRIZ EN ROLLO 0.05x5x3 MTS. KARVIR</t>
  </si>
  <si>
    <t>BOLSA PARA ESTERILIZAR 3 1/2 X 10</t>
  </si>
  <si>
    <t>BOTAFRESA JAPONESA/CONCENTRIX</t>
  </si>
  <si>
    <t>BROCHA (CEPILLO) PARA PROFILAXIS, EHROS</t>
  </si>
  <si>
    <t>CAIMAN METALICO , VOR</t>
  </si>
  <si>
    <t>CAMPOS, EURODENT</t>
  </si>
  <si>
    <t>CEPILLO P/LAVAR INSTRUMENTAL (QUIRURGICO), STEEL</t>
  </si>
  <si>
    <t>CHLORIHEXIDINA VICDENT</t>
  </si>
  <si>
    <t>CK6</t>
  </si>
  <si>
    <t>GANCHO PARA RADIOGRAFÍA INDIVIDUAL, ORTHO TECH</t>
  </si>
  <si>
    <t>CLORHSEPSIS 15 ML, VICDENT</t>
  </si>
  <si>
    <t>COPA PARA PULIR RESINA FINA</t>
  </si>
  <si>
    <t>COPA PARA PULIR RESINA MEDIA FINA</t>
  </si>
  <si>
    <t xml:space="preserve">KIT PULIDO 4110V ARKAN/CONOS P/RESINA, ORTHO PREM </t>
  </si>
  <si>
    <t>KIT</t>
  </si>
  <si>
    <t>CRANE KAPLAN C.K.6, ORSA</t>
  </si>
  <si>
    <t>CUCHARILLA DE DENTINA CHICA</t>
  </si>
  <si>
    <t>CUÑAS</t>
  </si>
  <si>
    <t>CURETAS 30/3</t>
  </si>
  <si>
    <t>DESMOLDANTES DE SILICONA</t>
  </si>
  <si>
    <t>DIQUE 6X6 MEDIO AZUL NICTONE, MDC DENTAL</t>
  </si>
  <si>
    <t xml:space="preserve">DIQUE DE HULE </t>
  </si>
  <si>
    <t>DISCO P/PULIR RESINA FINO, ULTRADENT</t>
  </si>
  <si>
    <t>DISCO P/PULIR RESINA MEDIA FINO, ULTRADENT</t>
  </si>
  <si>
    <t>DYCAL FORMULA AVANZADA II REPUESTO, DENTSPLY</t>
  </si>
  <si>
    <t>ELEVADORES SELDIN 345, ORSA</t>
  </si>
  <si>
    <t>ESPATULA DORADA P/RESINA N2GFT3, ORTHO PREM</t>
  </si>
  <si>
    <t>ESPEJO # 5 PLANO, HAHNENKRA</t>
  </si>
  <si>
    <t>MANGO PARA ESPEJO No. 5 PLANO HEHNENKRA</t>
  </si>
  <si>
    <t xml:space="preserve">ESPONJA DE GASA ESTERIL DE 10X10 </t>
  </si>
  <si>
    <t xml:space="preserve">ESTUCHE PARA RESINA C/5 DIVISIONES, STEEL </t>
  </si>
  <si>
    <t>EUGENOL</t>
  </si>
  <si>
    <t>EXCAVADOR DE DENTINA No. 17, ORSA</t>
  </si>
  <si>
    <t>EXPLORADOR No. 5 ORSA</t>
  </si>
  <si>
    <t>EXPLORADOR WILKINS 17/23 ANTIADHERENTE MANGO 6</t>
  </si>
  <si>
    <t>EYECTORES DE SALIVA TRANSPARENTE 15 CM C/100 PZA</t>
  </si>
  <si>
    <t>FD LIDOCAINA 2% C/EPINEFRINA BLISTER PLASTICO, ZEYCO</t>
  </si>
  <si>
    <t xml:space="preserve">FLUORIMAX, ELEVATE </t>
  </si>
  <si>
    <t xml:space="preserve">MINUTE FLUOR S/CHICLE 480 ML, VIARDEM </t>
  </si>
  <si>
    <t>FRESA DE DIAMANTE MANI</t>
  </si>
  <si>
    <t>FRESA DIAMANTE BR 45 REDONDA GRANO MEDIO 001-010,MANI</t>
  </si>
  <si>
    <t>FRESA DIAMANTE BR 46 REDONDA GRANO MEDIO 001-012, MANI</t>
  </si>
  <si>
    <t xml:space="preserve">FRESA DIAMANTE MANI </t>
  </si>
  <si>
    <t>FRESA DIAMANTE SI 47 CONO INVERTIDO GRANO MEDIO 010-014</t>
  </si>
  <si>
    <t>GASA 7.5 X 5</t>
  </si>
  <si>
    <t>GASA DENTAL TELA NO TEJIDA 5X5 C/200PZ NO ESTERIL, AMBIDERM</t>
  </si>
  <si>
    <t>GASA ESTERIL CHICA</t>
  </si>
  <si>
    <t xml:space="preserve">SS GASA 2X2 C/200, SUNSET </t>
  </si>
  <si>
    <t>GRACEY 7-8 ACERO INOX, MONTANA</t>
  </si>
  <si>
    <t>GRAPAS S/N ALETA FIESTA COLOR, HYGENIC</t>
  </si>
  <si>
    <t>GUANTE DE LATEX NO ESTERIL LIBRE DE POLVO MEDIANO</t>
  </si>
  <si>
    <t>GUANTE DE LATEX NO ESTERIL LIBRE DE POLVO GRANDE</t>
  </si>
  <si>
    <t>GUANTE DE LATEX NO ESTERIL LIBRE DE POLVO EXTRACHICO</t>
  </si>
  <si>
    <t>GUANTE DE LATEX NO ESTERIL CHICO</t>
  </si>
  <si>
    <t xml:space="preserve">GUANTE NITRILO AZUL COBALTO EXTRACHICO, AMBIDERM </t>
  </si>
  <si>
    <t xml:space="preserve">GUANTE NITRILO SOFT NEGRO MEDIANO, AMBIDERM </t>
  </si>
  <si>
    <t>HILO DENTAL SIN CERA CON 50 MTS., ORALB</t>
  </si>
  <si>
    <t>HOJA DE BISTURI No. 15 ESTERIL, AESCULAP</t>
  </si>
  <si>
    <t>INOMERO FOTOCURABLE</t>
  </si>
  <si>
    <t>IONESEAL, VOCO</t>
  </si>
  <si>
    <t>IONOMERO DE VIDRIO</t>
  </si>
  <si>
    <t>JERINGA CONSEPSIS SIN PUNTAS -CLOREXIDINA, UTLRADENT</t>
  </si>
  <si>
    <t>JERINGA DESECH DE 10 ML</t>
  </si>
  <si>
    <t>JERINGA TIPO BAYER CON ANILLO Y MULETA, ORSA</t>
  </si>
  <si>
    <t>GENHESIS 4 JERINGAS -GLUCONATO CLORHEXIDINA AL 2% JERINGA 1.2 ML.</t>
  </si>
  <si>
    <t xml:space="preserve">CILINDRO SEALANT JERINGA REPUESTO, 3M </t>
  </si>
  <si>
    <t xml:space="preserve">KRIT 500 ML. ALTAMIRANO </t>
  </si>
  <si>
    <t>LÁMPARA PARA FOTOCURAR RESINA</t>
  </si>
  <si>
    <t>LOSETA DE VIDIRO PARA USO DENTAL DE 0.09mm, REYSA</t>
  </si>
  <si>
    <t>MANGO PARA BISTURI NO. 3, ORSA</t>
  </si>
  <si>
    <t>MERCURIO FRASCO</t>
  </si>
  <si>
    <t>MICRO-BRUSH REGULAR</t>
  </si>
  <si>
    <t>MICROBURSH FINA REPUESTO</t>
  </si>
  <si>
    <t>OXIDO DE ZINC CON ENDURECEDOR</t>
  </si>
  <si>
    <t>PAÑO PARA EXPRIMIR AMALGAMA</t>
  </si>
  <si>
    <t>PAPEL/ARTICULAR (1/2 ARCADA) 80 MICA/R ROEKO</t>
  </si>
  <si>
    <t>PASTA PROFILACTICA 100 GR VAINILLA GELATO</t>
  </si>
  <si>
    <t xml:space="preserve">PEGAMENTO </t>
  </si>
  <si>
    <t>PELICULA PERIAPICAL E-SPEED EP-21 ADULTO 30.5x40.5 CARESTREAM</t>
  </si>
  <si>
    <t>PERFORADORA DE DIQUE DE HULE, UNION</t>
  </si>
  <si>
    <t>PIEDRA ARKANSAS DE ALT VELOCIDAD</t>
  </si>
  <si>
    <t>PIEZA DE MANO DE ALTA VELOCIDAD MED Y DENTAL</t>
  </si>
  <si>
    <t>PIEZA DE MANO DE BAJA VELOCIDAD C/CONTRANGULO</t>
  </si>
  <si>
    <t>PINZA CURACION FLAG, ORSA</t>
  </si>
  <si>
    <t>PISTILO</t>
  </si>
  <si>
    <t>PORTA AGUJAS MAYO 14 cm, ORSA</t>
  </si>
  <si>
    <t>PORTA AMALGAMA DOBLE, ORSA</t>
  </si>
  <si>
    <t>PORTA MATRIZ ARAIN</t>
  </si>
  <si>
    <t xml:space="preserve">PORTA VASO DE PLÁSTICO </t>
  </si>
  <si>
    <t>PORTAGRAPA PAKISTANA TIPO IVORY, ARAIN</t>
  </si>
  <si>
    <t>PROVISIT</t>
  </si>
  <si>
    <t>PULIDOR DE RESINA DISCO, FLAMA, COPA VERDE-AMARILLA</t>
  </si>
  <si>
    <t>PUNTA P/PULIR MEDIA G. FORMA DE P., ULTRADENT</t>
  </si>
  <si>
    <t>PUNTA P/PULIR MEDIA GRUESA DISCO, ULTRADENT</t>
  </si>
  <si>
    <t>PUNTA P/PULIR RESINA FINA, ULTRADENT</t>
  </si>
  <si>
    <t>PUNTA P/PULIR RESINA MEDIA FINA, ULTRADENT</t>
  </si>
  <si>
    <t>PUNTA PARA PULIR AMARILLA</t>
  </si>
  <si>
    <t>PUNTA PARA PULIR BLANCA</t>
  </si>
  <si>
    <t>PUNTA PARA PULIR MEDIA GRUESA COPA</t>
  </si>
  <si>
    <t>PUNTA PARA PULIR MEDIA GRUESA DE DISCO</t>
  </si>
  <si>
    <t>PUNTA PARA PULIR MEDIANA FINA G FORMA P ULTRADENT</t>
  </si>
  <si>
    <t>PUNTA PARA PULIR MEDIANA G FORMA DE P ULTRADENT</t>
  </si>
  <si>
    <t>PUNTA PARA PULIR RESINA FINA G FOMRA DE P ULTRADENT</t>
  </si>
  <si>
    <t>PUNTAS P/PULIR RESINA AMARILLA</t>
  </si>
  <si>
    <t>PUNTAS P/PULIR RESINA VERDE</t>
  </si>
  <si>
    <t>RATON MINI, OLIVAS</t>
  </si>
  <si>
    <t>RECOLECTOR PUNZO CORTANTE</t>
  </si>
  <si>
    <t>RESINA CLEARFIL JERINGA</t>
  </si>
  <si>
    <t>RESINA FLOWA2</t>
  </si>
  <si>
    <t xml:space="preserve">RESINA HIBRIDA, PRIME-DEMT </t>
  </si>
  <si>
    <t xml:space="preserve">RESINA FLUIDA </t>
  </si>
  <si>
    <t>RESINA SPECTRA SMAT A2</t>
  </si>
  <si>
    <t>SANI-CLOTH PLUS BOTE C/160 TOALLITAS, SULTAN</t>
  </si>
  <si>
    <t>SELLADOR DE FOSAS Y FISURAS (CLINPRO)</t>
  </si>
  <si>
    <t>SPECTRA SMART JERINGA A1 4GR, DENTSPLY</t>
  </si>
  <si>
    <t>SPECTRA SMART JERINGA A2 4GR, DENRSPLY</t>
  </si>
  <si>
    <t>SPECTRA SMART JERINGA A3 4GR, DENTSPLY</t>
  </si>
  <si>
    <t>SUTURA SEDA 4/0 SURGEASY</t>
  </si>
  <si>
    <t xml:space="preserve">SEDA NEGRA 3 0 75 CM 19MM, DEMETECH </t>
  </si>
  <si>
    <t>TOPICAINA BENZOCAINA 20% SABOR CEREZA FRASCO 30 GR. ZEYCO</t>
  </si>
  <si>
    <t>ULTRA-ETCH 35% XTRA PACK 1.25 SIN PUNTA, ULTRADENT</t>
  </si>
  <si>
    <t>VASO DAPPEN VIDRIO</t>
  </si>
  <si>
    <t>WEDJETS CORDON ESTABILIZADOR CHICO, HYGENIC</t>
  </si>
  <si>
    <t>ELECTRODO DE 9mm PARA OREJA CON SOCKET</t>
  </si>
  <si>
    <t>VENDA DE MALLA TUBULAR CAL 6</t>
  </si>
  <si>
    <t>VENDA ELASTICA 5 CM</t>
  </si>
  <si>
    <t xml:space="preserve">VENDA DE FIBRA DE VIDRIO </t>
  </si>
  <si>
    <t xml:space="preserve">VENDA DE 10 CM </t>
  </si>
  <si>
    <t>VENDA ELASTICA DE 15</t>
  </si>
  <si>
    <t>BERMUDA</t>
  </si>
  <si>
    <t>IND LV DPD #1 RAPID (TIRA CON 10 PASTILLAS)</t>
  </si>
  <si>
    <t>Tira</t>
  </si>
  <si>
    <t>IND LV PH RF RD 6.5 A 8.4 (TIRA CON 10 PASTILLAS)</t>
  </si>
  <si>
    <t>IND SP # 3 ENVASE 250cc</t>
  </si>
  <si>
    <t>IND SP # 4 ENVASE 250cc</t>
  </si>
  <si>
    <t>IND SP # 5 ENVASE 250cc</t>
  </si>
  <si>
    <t>IND SP # 6 ENVASE 250cc</t>
  </si>
  <si>
    <t>IND SP # 7 ENVASE 250cc</t>
  </si>
  <si>
    <t xml:space="preserve">MANCUERNA ACUÁTICA LIVIANA CON AGARRE </t>
  </si>
  <si>
    <t xml:space="preserve">MANCUERNA ACUÁTICA MEDIA CON AGARRE </t>
  </si>
  <si>
    <t>SET PARA NATACION</t>
  </si>
  <si>
    <t>Set</t>
  </si>
  <si>
    <t>ADHESIVO RESISTOL 3080 17 LTS</t>
  </si>
  <si>
    <t>CERA LIQUIDA DOLORFIEL</t>
  </si>
  <si>
    <t>CINTA DE GANCHO</t>
  </si>
  <si>
    <t>CUTTER CUCHICHA DE 25 mm CUT-7XX TRUPPER</t>
  </si>
  <si>
    <t>CUTTER NV/7X TRUPPER</t>
  </si>
  <si>
    <t>ELASTICO GRUESO</t>
  </si>
  <si>
    <t xml:space="preserve">EQUIPO DE CORTE PARA SIERRA STIKER </t>
  </si>
  <si>
    <t>Kit</t>
  </si>
  <si>
    <t>ESPUMA DE POLIUTETANO DE 6 FIERROS</t>
  </si>
  <si>
    <t>Lamina</t>
  </si>
  <si>
    <t>EVA LISO 3mm</t>
  </si>
  <si>
    <t>EVA LISO 4.5mm</t>
  </si>
  <si>
    <t xml:space="preserve">Lamina </t>
  </si>
  <si>
    <t>EVA LISO 5mm</t>
  </si>
  <si>
    <t>EVA LISO 6mm</t>
  </si>
  <si>
    <t>EVA LISO 10mm</t>
  </si>
  <si>
    <t>EVA LISO 12mm</t>
  </si>
  <si>
    <t>EVA LISO 15mm</t>
  </si>
  <si>
    <t xml:space="preserve">EVA PERFORADO 3mm </t>
  </si>
  <si>
    <t>EVA PERFORADO 5mm</t>
  </si>
  <si>
    <t xml:space="preserve">HILO PARA MAQUINA DE COSER THERA </t>
  </si>
  <si>
    <t>GUAYUL SUPERIOR 17 LTS</t>
  </si>
  <si>
    <t>LAMINA DE HULE 15MM</t>
  </si>
  <si>
    <t>LAMINA DE HULE 18MM</t>
  </si>
  <si>
    <t>LAMINA DE HULE 3MM</t>
  </si>
  <si>
    <t>LAMINA DE HULE 5MM</t>
  </si>
  <si>
    <t>LAMINA DE POLIPROPILENO 3MM</t>
  </si>
  <si>
    <t>LAMINA DE POLIPROPILENO 5MM</t>
  </si>
  <si>
    <t>LIJAS TERMINACION PROXIMAL-100 TIRAS 4 MM X170MM, TDV</t>
  </si>
  <si>
    <t xml:space="preserve">LIJA CILINDRICA </t>
  </si>
  <si>
    <t>MORTERO</t>
  </si>
  <si>
    <t>NEOLITE 3mm</t>
  </si>
  <si>
    <t>NEOLITE 5mm</t>
  </si>
  <si>
    <t>POLIETILENO CAL 60</t>
  </si>
  <si>
    <t>PROPILENO DE 3mm</t>
  </si>
  <si>
    <t>PROPILENO DE 5mm</t>
  </si>
  <si>
    <t>REPUESTO DE NAVAJAS PARA CUTTER 7XX</t>
  </si>
  <si>
    <t>REPUESTO DE NAVAJAS PARA CUTTER NV-7X</t>
  </si>
  <si>
    <t>ROLLO CONTACTEL CON PEGAMENTO</t>
  </si>
  <si>
    <t>ROLLO CONTACTEL DE 2"</t>
  </si>
  <si>
    <t>SUELA HULE ESPUMA 12 FIERROS</t>
  </si>
  <si>
    <t>SUELA HULE ESPUMA 24 FIERROS</t>
  </si>
  <si>
    <t>SUELA HULE ESPUMA 36 FIERROS</t>
  </si>
  <si>
    <t>SUELA HULE ESPUMA 6 FIERROS</t>
  </si>
  <si>
    <t xml:space="preserve">SURFORM MEDIA CUNA </t>
  </si>
  <si>
    <t xml:space="preserve">SUFORM MEDIA REDONDO </t>
  </si>
  <si>
    <t xml:space="preserve">SUFORM MEDIA PLANO </t>
  </si>
  <si>
    <t>ACEITE PARA BEBE JOHNSONS</t>
  </si>
  <si>
    <t xml:space="preserve">TALCO BEBE MENNEN </t>
  </si>
  <si>
    <t>TELA AHULADA</t>
  </si>
  <si>
    <t>Mts</t>
  </si>
  <si>
    <t>TIJERAS No. 12 TRUPPER</t>
  </si>
  <si>
    <t>VENDA ENYESADA GYPSONA 1 cm</t>
  </si>
  <si>
    <t xml:space="preserve">VENDA DE YESO 10 cm </t>
  </si>
  <si>
    <t>VENDA ENYESADA GYPSONA 15 cm</t>
  </si>
  <si>
    <t>ELECTRODOS CUADRADOS DE 5 CM C/4</t>
  </si>
  <si>
    <t>FIBRAS SINTÉTICAS, HULES, PLÁSTICOS Y DERIVADOS</t>
  </si>
  <si>
    <t>BOLSA 10x20</t>
  </si>
  <si>
    <t>BOLSA 20x30</t>
  </si>
  <si>
    <t>BOLSA NEGRA JUMBO 70 + 30 1.20</t>
  </si>
  <si>
    <t>BOLSA NEGRA 50 X 70</t>
  </si>
  <si>
    <t>BOLSA NEGRA 70 X 90</t>
  </si>
  <si>
    <t>COMBUSTIBLES, LUBRICANTES Y ADITIVOS</t>
  </si>
  <si>
    <t>GASOLINA MAGNA</t>
  </si>
  <si>
    <t>Litros</t>
  </si>
  <si>
    <t>AFLOJATODO</t>
  </si>
  <si>
    <t>VESTUARIO, BLANCOS, PRENDAS DE PROTECCIÓN Y ARTÍCULOS DEPORTIVOS</t>
  </si>
  <si>
    <t>VESTUARIO Y UNIFORMES</t>
  </si>
  <si>
    <t>PRODUCTOS TEXTILES ADQUIRIDOS COMO VESTUARIO Y UNIFORMES</t>
  </si>
  <si>
    <t>CHALECO SALVAVIDAS TIPO HERRADURA</t>
  </si>
  <si>
    <t>TABLA DE NATACION BASICA</t>
  </si>
  <si>
    <t>UNIFORMES DE TRABAJO</t>
  </si>
  <si>
    <t>BANCOS Y OTROS PRODUCTOS TEXTILES, EXCEPTO PRENDAS DE VESTIR</t>
  </si>
  <si>
    <t>OTROS PRODUCTOS TEXTILES</t>
  </si>
  <si>
    <t>ALMOHADAS Y COJINES</t>
  </si>
  <si>
    <t>SABANAS</t>
  </si>
  <si>
    <t>HERRAMIENTAS, REFACCIONES Y ACCESORIOS MENORES</t>
  </si>
  <si>
    <t>HERRAMIENTAS MENORES</t>
  </si>
  <si>
    <t>ACCESORIOS Y MATERIALES MENORES</t>
  </si>
  <si>
    <t>CUÑAS GRANDES</t>
  </si>
  <si>
    <t>PIJAS P/TRABLAROCA SURTIDO (MEDIDAS VARIAS)</t>
  </si>
  <si>
    <t>REPUESTO P/CUTTER</t>
  </si>
  <si>
    <t xml:space="preserve">HILO P/DESBROZADORA </t>
  </si>
  <si>
    <t>REJOJ DE PARED</t>
  </si>
  <si>
    <t>REFACCIONES Y ACCESORIOS MENORES DE EDIFICIOS</t>
  </si>
  <si>
    <t>MATERIAL MENOR DE FERRETERÍA PARA USO EN EDIFICIOS</t>
  </si>
  <si>
    <t>CANDADO DE HIERRO 45MM COD. 43319</t>
  </si>
  <si>
    <t>COPLES P/MANGUERA KITEK</t>
  </si>
  <si>
    <t>CONECTORES PARA MANGUERA</t>
  </si>
  <si>
    <t>DUPLICADO DE LLAVE</t>
  </si>
  <si>
    <t>REFACCIONES Y ACCESORIOS MENORES DE MOBILIARIO Y EQUIPO DE ADMINISTRACIÓN, EDUCACIONAL Y RECREATIVO</t>
  </si>
  <si>
    <t>MATERIAL MENOR DE FERRETERÍA PARA MOBILIARIO Y EQUIPO</t>
  </si>
  <si>
    <t>BROCHA DE 1"</t>
  </si>
  <si>
    <t>TAQUETES P/TABLA ROCA</t>
  </si>
  <si>
    <t>ESPATULA</t>
  </si>
  <si>
    <t>BROCHA DE 2"</t>
  </si>
  <si>
    <t>BROCHA DE 3"</t>
  </si>
  <si>
    <t>BROCHA DE 5"</t>
  </si>
  <si>
    <t>BOLSA  DE TAQUETES</t>
  </si>
  <si>
    <t>TACHUELA MAE TCC PAQUETE CON 100 PZAS</t>
  </si>
  <si>
    <t>REFACCIONES Y ACCESORIOS MENORES DE EQUIPO DE CÓMPUTO Y TECNOLOGÍAS DE LA INFORMACIÓN</t>
  </si>
  <si>
    <t>REFACCIONES Y ACCESORIOS MENORES DE CARÁCTER INFORMÁTICO Asignaciones destinadas a la adquisición de refacciones y accesorios menore</t>
  </si>
  <si>
    <t>PORTATECLADO PARA MICROCOMPUTADORAS</t>
  </si>
  <si>
    <t>UNIDAD LECTORA Y/O GRABADORA DE DISCO COMPACTO PARA MICROCOMPUTADORA</t>
  </si>
  <si>
    <t>REFACCIONES Y ACCESORIOS MENORES DE EQUIPO DE TRANSPORTE</t>
  </si>
  <si>
    <t>ARTÍCULOS MENORES DE MANTENIMIENTO Y SEGURIDAD PARA EQUIPO DE TRANSPORTE</t>
  </si>
  <si>
    <t>DIABLO DE CARGA</t>
  </si>
  <si>
    <t>REFACCIONES Y ACCESORIOS MENORES DE MAQUINARIA Y OTROS EQUIPOS</t>
  </si>
  <si>
    <t>ARTÍCULOS MENORES DE SERVICIO GENERAL PARA MAQUINARIA Y OTROS EQUIPOS</t>
  </si>
  <si>
    <t>DISCO DE CORTE</t>
  </si>
  <si>
    <t>DISCO DE CORTE DE 4 1/2</t>
  </si>
  <si>
    <t>SERVICIOS GENERALES</t>
  </si>
  <si>
    <t>SERVICIOS BASICOS</t>
  </si>
  <si>
    <t>ENERGÍA ELECTRICA</t>
  </si>
  <si>
    <t>Contrato</t>
  </si>
  <si>
    <t>GAS</t>
  </si>
  <si>
    <t>Cilindros</t>
  </si>
  <si>
    <t>AGUA</t>
  </si>
  <si>
    <t xml:space="preserve">AGUA </t>
  </si>
  <si>
    <t>CONTRATO DE AGUA POTABLE</t>
  </si>
  <si>
    <t>SERVICIO DE PIPAS DE AGUA</t>
  </si>
  <si>
    <t xml:space="preserve">Servicio </t>
  </si>
  <si>
    <t>TELEFONIA TRADICIONAL</t>
  </si>
  <si>
    <t>SERVICIOS POSTALES Y TELEGRAFICOS</t>
  </si>
  <si>
    <t>SERVICIO POSTAL</t>
  </si>
  <si>
    <t>GUIAS PARA PAQUETERIA</t>
  </si>
  <si>
    <t>Unidad</t>
  </si>
  <si>
    <t>GASTOS DE ENVÍO</t>
  </si>
  <si>
    <t>SERVICIOS DE ARRENDAMIENTO</t>
  </si>
  <si>
    <t>ARREND. DE MOB Y EQ. DE ADMON. EDUC, Y REC.</t>
  </si>
  <si>
    <t>ARRENDAMIENTO DE BIENES INFORMATICOS</t>
  </si>
  <si>
    <t>ARRENDEMIENTO DE COPIADORA</t>
  </si>
  <si>
    <t>ARRENDAMIENTO DE ACTIVOS INTANGIBLES</t>
  </si>
  <si>
    <t>LICENCIAMIENTO PROGRAMAS</t>
  </si>
  <si>
    <t>SERV. PROF., CIENT- TECNICOS  OTROS SERV.</t>
  </si>
  <si>
    <t>SERVICIOS DE CAPACITACION</t>
  </si>
  <si>
    <t>SERV. PROF. CIENTIFICOS Y TECNICOS INTEGRALES</t>
  </si>
  <si>
    <t>SUBCONTRATACION DE SERVICIOS CON TERCEROS</t>
  </si>
  <si>
    <t>SERVICIOS FINANCIEROS, BANCARIOS Y COMERC.</t>
  </si>
  <si>
    <t>SERVICIOS FINANCIEROS Y BANCARIOS</t>
  </si>
  <si>
    <t>COMISIONES BANCARIAS</t>
  </si>
  <si>
    <t>RECARGOS Y ACTUALIZACIONES</t>
  </si>
  <si>
    <t>SEGURO DE BIENES PATRIMONIALES</t>
  </si>
  <si>
    <t>SEGURO DE VEHICULOS</t>
  </si>
  <si>
    <t>SERV. DE INST., REP MANTTO. Y CONSER .</t>
  </si>
  <si>
    <t>CONS. Y MANTTO. MENOR DE INMUEBLES</t>
  </si>
  <si>
    <t>MANNTO. Y CONSERVACION DE INMUBELBES SERV ADMVOS.</t>
  </si>
  <si>
    <t>INSTALACION DE CRISTAL DE 5 CM PARA ULTRASONIDO</t>
  </si>
  <si>
    <t>SERVICIO DE CERRAJERIA</t>
  </si>
  <si>
    <t>INS. REP Y MANNTO. DE EQ. COMPUTO Y TEC. DE LA INF.</t>
  </si>
  <si>
    <t>INS. REP Y MANNTO.  DE EQ. INST Y MEDICO</t>
  </si>
  <si>
    <t>INST. REP Y MANNTO. DE EQUIPO INSTRUM Y MEDICO</t>
  </si>
  <si>
    <t>REPARACION EQUIPO DE ELECTROMIOGRAFIA</t>
  </si>
  <si>
    <t>REP. MANNTO. DE EQ DE TRANSPORTE</t>
  </si>
  <si>
    <t>SERVICIO SE CAMBIO DE ACUMULADOR L 24530</t>
  </si>
  <si>
    <t>REP. Y MANTTO. DE EQ DE TRANSPORTE</t>
  </si>
  <si>
    <t>INSTALACION, REPARACION Y MANTTO. DE MAQ Y EQ.</t>
  </si>
  <si>
    <t>MANTENIMIENTO IMPRESORA</t>
  </si>
  <si>
    <t>MANTENIMIENTO DE PODADORA</t>
  </si>
  <si>
    <t>SERVICIO DE CAMBIO DE BALEROS Y SELLO A BOMBA</t>
  </si>
  <si>
    <t>CAMBIO DE LLANTA DE CARRETILLA</t>
  </si>
  <si>
    <t>SERVICIO DE LIMPIEZA Y MANEJO DE DESECHOS</t>
  </si>
  <si>
    <t>SERVICIOS DE MANEJO DE DESECHOS</t>
  </si>
  <si>
    <t>RECOLECCION DE DESECHOS SOLIDOS Y LIQUIDOS</t>
  </si>
  <si>
    <t>OTROS PRODUCTOS QUÍMICOS</t>
  </si>
  <si>
    <t>OTRAS SUBSTANCIAS Y PRODUCTOS QUÍMICOS</t>
  </si>
  <si>
    <t>SERVICIOS DE FUMIGACION</t>
  </si>
  <si>
    <t>SEVICIOS DE TRASLADO Y VIATICOS</t>
  </si>
  <si>
    <t>PASAJES AEREOS</t>
  </si>
  <si>
    <t>VUELOS</t>
  </si>
  <si>
    <t>PASAJES TERRESTRES</t>
  </si>
  <si>
    <t>PEAJES</t>
  </si>
  <si>
    <t>VIÁTICOS EN EL PAÍS</t>
  </si>
  <si>
    <t>SERVICIOS DE HOSPEDAJE Y TRANSPORTE</t>
  </si>
  <si>
    <t>GASTOS DE ORDEN SOCIAL Y CULTURAL</t>
  </si>
  <si>
    <t>FLORES FRESCAS</t>
  </si>
  <si>
    <t>OTROS SERVICIOS GENERALES</t>
  </si>
  <si>
    <t>IMPUESTOS Y DERECHOS</t>
  </si>
  <si>
    <t>OTROS IMPUESTOS Y DERECHOS</t>
  </si>
  <si>
    <t>BIENES MUEBLES, INMUEBLES E INTANGIBLES</t>
  </si>
  <si>
    <t>MOBILIARIO Y EQUIPO DE ADMINISTRACIÓN</t>
  </si>
  <si>
    <t>MUEBLES DE OFICINA Y ESTANTERÍA</t>
  </si>
  <si>
    <t>MOBILIARIO Y EQUIPO MEDICO QUIRURGICO</t>
  </si>
  <si>
    <t>ESPIROMETRO Y ASPIROMETRO</t>
  </si>
  <si>
    <t>EQUIPO DE COMPUTO Y TEC DE LA INFORMACION</t>
  </si>
  <si>
    <t>EQUIPO DE COMPUTACION</t>
  </si>
  <si>
    <t>LECTOR DE HUELLA</t>
  </si>
  <si>
    <t>OTROS MOBILIARIO Y EQUIPOS DE ADMINISTRACIÓN</t>
  </si>
  <si>
    <t>OTROS EQUIPOS DE MANTENIMIENTO</t>
  </si>
  <si>
    <t>EQUIPO CONTRA INCENDIO</t>
  </si>
  <si>
    <t>OTRO MOBILIARIO Y EQUIPO</t>
  </si>
  <si>
    <t>AIRE ACONDICIONADO</t>
  </si>
  <si>
    <t>EQUIPO E INSTRUMENTAL MÉDICO Y DE LABORATORIO</t>
  </si>
  <si>
    <t>EQUIPO MÉDICO Y DE LABORATORIO</t>
  </si>
  <si>
    <t>ANDADERA ORTOPEDICA</t>
  </si>
  <si>
    <t>MAQUINARIA, OTROS EQ. Y HERRAMIENTAS</t>
  </si>
  <si>
    <t>MAQUINARIA Y EQPO. INDUSTRIAL</t>
  </si>
  <si>
    <t>MAQUINARIA, EQPO. Y HERRAMIENTAS PARA IND.</t>
  </si>
  <si>
    <t>LIMPIADOR ULTRASONICO</t>
  </si>
  <si>
    <t>HERRAMIENTAS Y MAQUINAS-HERRAMIENTAS</t>
  </si>
  <si>
    <t>CALADORA</t>
  </si>
  <si>
    <t>OTROS EQUIPOS</t>
  </si>
  <si>
    <t>OTROS APARATOS Y OTROS INSTRUMENTOS CIENTIFICOS Y DE LABORATORIO</t>
  </si>
  <si>
    <t>AMALGAMADOR</t>
  </si>
  <si>
    <t>SUMAS DE LOS CAPITULOS 2000, 3000, 4000 y 5000</t>
  </si>
  <si>
    <t>pieza</t>
  </si>
  <si>
    <t>tramo</t>
  </si>
  <si>
    <t xml:space="preserve">
CANTIDAD DE BIENES Y/O SERVICIOS REQUERIDOS</t>
  </si>
  <si>
    <t xml:space="preserve">
VALOR TOTAL (PESOS)</t>
  </si>
  <si>
    <t>DRA. IRLANDA XIOMARA GOMEZ VALTIERRA</t>
  </si>
  <si>
    <t>DIRECTORA GENERAL DEL SISTEMA PARA EL DESARROLLO INTEGRAL DE LA FAMILIA DEL ESTADO DE NAYARIT</t>
  </si>
  <si>
    <t>AUTORIZO</t>
  </si>
  <si>
    <t>REVISO</t>
  </si>
  <si>
    <t>LIC. RAFAEL CARRETO LÓPEZ</t>
  </si>
  <si>
    <t>SUBDIRECTOR GENERAL ADMINISTRATIVO</t>
  </si>
  <si>
    <t>ELABORO</t>
  </si>
  <si>
    <t>PROFA.BEATRIZ GARCIA PEREZ</t>
  </si>
  <si>
    <t>TITULAR DE LA UNIDAD DE PLANEACION, ESTADISTICA</t>
  </si>
  <si>
    <t>EVALUACION Y PESUPUESTACION</t>
  </si>
  <si>
    <t>PROGRAMA ANUAL DE ADQUISICIONES  EJERCICIO 2024</t>
  </si>
  <si>
    <t>FUENTE DE FINANCIAMIENTO:  1401   INGRESOS PROPIOS</t>
  </si>
  <si>
    <t>"CENTRO DE REHABILITACION Y EDUCACION ESPECIAL ( CREE)"</t>
  </si>
  <si>
    <t>ROLLO</t>
  </si>
  <si>
    <t xml:space="preserve">SOLDADURA 50-50 </t>
  </si>
  <si>
    <t>TORNILLO DE MAQUINA DE 1/4 X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</si>
</sst>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0.00_ ;[Red]\-0.00\ "/>
    <numFmt numFmtId="165" formatCode="#,##0_ ;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13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8"/>
      <name val="Wingdings 2"/>
      <family val="1"/>
      <charset val="2"/>
    </font>
    <font>
      <sz val="8"/>
      <color rgb="FFFF0000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6"/>
      <name val="Arial"/>
      <family val="2"/>
    </font>
    <font>
      <b/>
      <sz val="6"/>
      <color rgb="FF000000"/>
      <name val="Arial"/>
      <family val="2"/>
    </font>
    <font>
      <b/>
      <sz val="6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6">
    <xf numFmtId="0" fontId="0" fillId="0" borderId="0" xfId="0"/>
    <xf numFmtId="0" fontId="2" fillId="0" borderId="0" xfId="0" applyFont="1" applyAlignment="1">
      <alignment wrapText="1"/>
    </xf>
    <xf numFmtId="1" fontId="3" fillId="0" borderId="0" xfId="0" applyNumberFormat="1" applyFont="1" applyAlignment="1">
      <alignment vertical="center" wrapText="1"/>
    </xf>
    <xf numFmtId="43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43" fontId="5" fillId="4" borderId="2" xfId="0" applyNumberFormat="1" applyFont="1" applyFill="1" applyBorder="1" applyAlignment="1">
      <alignment vertical="center" wrapText="1"/>
    </xf>
    <xf numFmtId="1" fontId="6" fillId="4" borderId="2" xfId="0" applyNumberFormat="1" applyFont="1" applyFill="1" applyBorder="1" applyAlignment="1">
      <alignment horizontal="center" vertical="center" wrapText="1"/>
    </xf>
    <xf numFmtId="43" fontId="6" fillId="4" borderId="2" xfId="0" applyNumberFormat="1" applyFont="1" applyFill="1" applyBorder="1" applyAlignment="1">
      <alignment horizontal="center" vertical="center" wrapText="1"/>
    </xf>
    <xf numFmtId="43" fontId="6" fillId="4" borderId="2" xfId="0" applyNumberFormat="1" applyFont="1" applyFill="1" applyBorder="1" applyAlignment="1">
      <alignment horizontal="center" wrapText="1"/>
    </xf>
    <xf numFmtId="43" fontId="6" fillId="4" borderId="9" xfId="0" applyNumberFormat="1" applyFont="1" applyFill="1" applyBorder="1" applyAlignment="1">
      <alignment horizontal="center" wrapText="1"/>
    </xf>
    <xf numFmtId="43" fontId="7" fillId="4" borderId="2" xfId="1" applyFont="1" applyFill="1" applyBorder="1" applyAlignment="1">
      <alignment horizontal="center" wrapText="1"/>
    </xf>
    <xf numFmtId="0" fontId="2" fillId="4" borderId="2" xfId="0" applyFont="1" applyFill="1" applyBorder="1" applyAlignment="1">
      <alignment wrapText="1"/>
    </xf>
    <xf numFmtId="43" fontId="2" fillId="4" borderId="2" xfId="1" applyFont="1" applyFill="1" applyBorder="1" applyAlignment="1">
      <alignment wrapText="1"/>
    </xf>
    <xf numFmtId="43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1" fontId="5" fillId="5" borderId="2" xfId="0" applyNumberFormat="1" applyFont="1" applyFill="1" applyBorder="1" applyAlignment="1">
      <alignment horizontal="center" vertical="center" wrapText="1"/>
    </xf>
    <xf numFmtId="43" fontId="5" fillId="5" borderId="2" xfId="0" applyNumberFormat="1" applyFont="1" applyFill="1" applyBorder="1" applyAlignment="1">
      <alignment vertical="center" wrapText="1"/>
    </xf>
    <xf numFmtId="1" fontId="6" fillId="5" borderId="2" xfId="0" applyNumberFormat="1" applyFont="1" applyFill="1" applyBorder="1" applyAlignment="1">
      <alignment horizontal="center" vertical="center" wrapText="1"/>
    </xf>
    <xf numFmtId="43" fontId="6" fillId="5" borderId="2" xfId="0" applyNumberFormat="1" applyFont="1" applyFill="1" applyBorder="1" applyAlignment="1">
      <alignment horizontal="center" vertical="center" wrapText="1"/>
    </xf>
    <xf numFmtId="43" fontId="6" fillId="5" borderId="2" xfId="0" applyNumberFormat="1" applyFont="1" applyFill="1" applyBorder="1" applyAlignment="1">
      <alignment horizontal="center" wrapText="1"/>
    </xf>
    <xf numFmtId="43" fontId="6" fillId="5" borderId="9" xfId="0" applyNumberFormat="1" applyFont="1" applyFill="1" applyBorder="1" applyAlignment="1">
      <alignment horizontal="center" vertical="center" wrapText="1"/>
    </xf>
    <xf numFmtId="43" fontId="7" fillId="5" borderId="2" xfId="1" applyFont="1" applyFill="1" applyBorder="1" applyAlignment="1">
      <alignment horizontal="center" wrapText="1"/>
    </xf>
    <xf numFmtId="0" fontId="2" fillId="5" borderId="2" xfId="0" applyFont="1" applyFill="1" applyBorder="1" applyAlignment="1">
      <alignment wrapText="1"/>
    </xf>
    <xf numFmtId="43" fontId="2" fillId="5" borderId="2" xfId="1" applyFont="1" applyFill="1" applyBorder="1" applyAlignment="1">
      <alignment wrapText="1"/>
    </xf>
    <xf numFmtId="1" fontId="5" fillId="6" borderId="2" xfId="0" applyNumberFormat="1" applyFont="1" applyFill="1" applyBorder="1" applyAlignment="1">
      <alignment horizontal="center" vertical="center" wrapText="1"/>
    </xf>
    <xf numFmtId="43" fontId="8" fillId="6" borderId="2" xfId="0" applyNumberFormat="1" applyFont="1" applyFill="1" applyBorder="1" applyAlignment="1">
      <alignment vertical="center" wrapText="1"/>
    </xf>
    <xf numFmtId="1" fontId="6" fillId="6" borderId="2" xfId="0" applyNumberFormat="1" applyFont="1" applyFill="1" applyBorder="1" applyAlignment="1">
      <alignment horizontal="center" vertical="center" wrapText="1"/>
    </xf>
    <xf numFmtId="43" fontId="6" fillId="6" borderId="2" xfId="0" applyNumberFormat="1" applyFont="1" applyFill="1" applyBorder="1" applyAlignment="1">
      <alignment horizontal="center" vertical="center" wrapText="1"/>
    </xf>
    <xf numFmtId="43" fontId="6" fillId="6" borderId="2" xfId="0" applyNumberFormat="1" applyFont="1" applyFill="1" applyBorder="1" applyAlignment="1">
      <alignment horizontal="center" wrapText="1"/>
    </xf>
    <xf numFmtId="43" fontId="6" fillId="6" borderId="9" xfId="0" applyNumberFormat="1" applyFont="1" applyFill="1" applyBorder="1" applyAlignment="1">
      <alignment horizontal="center" vertical="center" wrapText="1"/>
    </xf>
    <xf numFmtId="43" fontId="7" fillId="6" borderId="2" xfId="1" applyFont="1" applyFill="1" applyBorder="1" applyAlignment="1">
      <alignment horizontal="center" wrapText="1"/>
    </xf>
    <xf numFmtId="43" fontId="2" fillId="6" borderId="2" xfId="0" applyNumberFormat="1" applyFont="1" applyFill="1" applyBorder="1" applyAlignment="1">
      <alignment wrapText="1"/>
    </xf>
    <xf numFmtId="0" fontId="2" fillId="6" borderId="2" xfId="0" applyFont="1" applyFill="1" applyBorder="1" applyAlignment="1">
      <alignment wrapText="1"/>
    </xf>
    <xf numFmtId="43" fontId="2" fillId="6" borderId="2" xfId="1" applyFont="1" applyFill="1" applyBorder="1" applyAlignment="1">
      <alignment wrapText="1"/>
    </xf>
    <xf numFmtId="1" fontId="5" fillId="3" borderId="2" xfId="0" applyNumberFormat="1" applyFont="1" applyFill="1" applyBorder="1" applyAlignment="1">
      <alignment horizontal="center" vertical="center" wrapText="1"/>
    </xf>
    <xf numFmtId="43" fontId="8" fillId="3" borderId="2" xfId="0" applyNumberFormat="1" applyFont="1" applyFill="1" applyBorder="1" applyAlignment="1">
      <alignment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43" fontId="6" fillId="3" borderId="2" xfId="0" applyNumberFormat="1" applyFont="1" applyFill="1" applyBorder="1" applyAlignment="1">
      <alignment horizontal="center" vertical="center" wrapText="1"/>
    </xf>
    <xf numFmtId="43" fontId="6" fillId="3" borderId="2" xfId="0" applyNumberFormat="1" applyFont="1" applyFill="1" applyBorder="1" applyAlignment="1">
      <alignment horizontal="center" vertical="center" textRotation="90" wrapText="1"/>
    </xf>
    <xf numFmtId="43" fontId="6" fillId="3" borderId="9" xfId="0" applyNumberFormat="1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wrapText="1"/>
    </xf>
    <xf numFmtId="43" fontId="2" fillId="3" borderId="2" xfId="1" applyFont="1" applyFill="1" applyBorder="1" applyAlignment="1">
      <alignment wrapText="1"/>
    </xf>
    <xf numFmtId="1" fontId="5" fillId="0" borderId="2" xfId="0" applyNumberFormat="1" applyFont="1" applyFill="1" applyBorder="1" applyAlignment="1">
      <alignment horizontal="center" vertical="center" wrapText="1"/>
    </xf>
    <xf numFmtId="43" fontId="9" fillId="0" borderId="2" xfId="0" applyNumberFormat="1" applyFont="1" applyFill="1" applyBorder="1" applyAlignment="1">
      <alignment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43" fontId="6" fillId="0" borderId="2" xfId="0" applyNumberFormat="1" applyFont="1" applyFill="1" applyBorder="1" applyAlignment="1">
      <alignment horizontal="center" vertical="center" wrapText="1"/>
    </xf>
    <xf numFmtId="43" fontId="10" fillId="0" borderId="10" xfId="0" applyNumberFormat="1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 wrapText="1"/>
    </xf>
    <xf numFmtId="43" fontId="7" fillId="0" borderId="2" xfId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43" fontId="7" fillId="0" borderId="2" xfId="0" applyNumberFormat="1" applyFont="1" applyFill="1" applyBorder="1" applyAlignment="1">
      <alignment wrapText="1"/>
    </xf>
    <xf numFmtId="1" fontId="7" fillId="0" borderId="2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43" fontId="2" fillId="3" borderId="2" xfId="0" applyNumberFormat="1" applyFont="1" applyFill="1" applyBorder="1" applyAlignment="1">
      <alignment wrapText="1"/>
    </xf>
    <xf numFmtId="43" fontId="6" fillId="0" borderId="9" xfId="0" applyNumberFormat="1" applyFont="1" applyFill="1" applyBorder="1" applyAlignment="1">
      <alignment horizontal="center" vertical="center" wrapText="1"/>
    </xf>
    <xf numFmtId="43" fontId="6" fillId="0" borderId="11" xfId="0" applyNumberFormat="1" applyFont="1" applyFill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0" fontId="8" fillId="6" borderId="2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43" fontId="6" fillId="0" borderId="2" xfId="0" applyNumberFormat="1" applyFont="1" applyFill="1" applyBorder="1" applyAlignment="1">
      <alignment vertical="center" wrapText="1"/>
    </xf>
    <xf numFmtId="0" fontId="8" fillId="6" borderId="2" xfId="0" applyNumberFormat="1" applyFont="1" applyFill="1" applyBorder="1" applyAlignment="1">
      <alignment horizontal="left" vertical="center" wrapText="1"/>
    </xf>
    <xf numFmtId="0" fontId="8" fillId="3" borderId="2" xfId="0" applyNumberFormat="1" applyFont="1" applyFill="1" applyBorder="1" applyAlignment="1">
      <alignment horizontal="left" vertical="center" wrapText="1"/>
    </xf>
    <xf numFmtId="43" fontId="9" fillId="0" borderId="9" xfId="0" applyNumberFormat="1" applyFont="1" applyFill="1" applyBorder="1" applyAlignment="1">
      <alignment vertical="center" wrapText="1"/>
    </xf>
    <xf numFmtId="165" fontId="7" fillId="0" borderId="2" xfId="1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left"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43" fontId="7" fillId="0" borderId="8" xfId="0" applyNumberFormat="1" applyFont="1" applyFill="1" applyBorder="1" applyAlignment="1">
      <alignment vertical="center"/>
    </xf>
    <xf numFmtId="43" fontId="10" fillId="0" borderId="2" xfId="0" applyNumberFormat="1" applyFont="1" applyFill="1" applyBorder="1" applyAlignment="1">
      <alignment horizontal="center" vertical="center" wrapText="1"/>
    </xf>
    <xf numFmtId="43" fontId="7" fillId="0" borderId="2" xfId="1" applyFont="1" applyFill="1" applyBorder="1" applyAlignment="1">
      <alignment vertical="center"/>
    </xf>
    <xf numFmtId="43" fontId="7" fillId="0" borderId="2" xfId="1" applyFont="1" applyFill="1" applyBorder="1" applyAlignment="1">
      <alignment horizontal="center" vertical="center"/>
    </xf>
    <xf numFmtId="43" fontId="7" fillId="0" borderId="2" xfId="0" applyNumberFormat="1" applyFont="1" applyFill="1" applyBorder="1" applyAlignment="1">
      <alignment vertical="center"/>
    </xf>
    <xf numFmtId="0" fontId="2" fillId="0" borderId="0" xfId="0" applyFont="1" applyFill="1"/>
    <xf numFmtId="43" fontId="2" fillId="0" borderId="0" xfId="0" applyNumberFormat="1" applyFont="1" applyFill="1"/>
    <xf numFmtId="1" fontId="5" fillId="6" borderId="2" xfId="0" applyNumberFormat="1" applyFont="1" applyFill="1" applyBorder="1" applyAlignment="1">
      <alignment horizontal="left" vertical="center" wrapText="1"/>
    </xf>
    <xf numFmtId="43" fontId="7" fillId="0" borderId="9" xfId="0" applyNumberFormat="1" applyFont="1" applyFill="1" applyBorder="1" applyAlignment="1">
      <alignment horizontal="left" vertical="center" wrapText="1"/>
    </xf>
    <xf numFmtId="1" fontId="5" fillId="5" borderId="2" xfId="0" applyNumberFormat="1" applyFont="1" applyFill="1" applyBorder="1" applyAlignment="1">
      <alignment horizontal="left" vertical="center" wrapText="1"/>
    </xf>
    <xf numFmtId="1" fontId="5" fillId="3" borderId="2" xfId="0" applyNumberFormat="1" applyFont="1" applyFill="1" applyBorder="1" applyAlignment="1">
      <alignment horizontal="left" vertical="center" wrapText="1"/>
    </xf>
    <xf numFmtId="43" fontId="8" fillId="6" borderId="2" xfId="0" applyNumberFormat="1" applyFont="1" applyFill="1" applyBorder="1" applyAlignment="1">
      <alignment horizontal="left" vertical="center" wrapText="1"/>
    </xf>
    <xf numFmtId="43" fontId="9" fillId="0" borderId="9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left" vertical="center" wrapText="1"/>
    </xf>
    <xf numFmtId="43" fontId="2" fillId="3" borderId="0" xfId="0" applyNumberFormat="1" applyFont="1" applyFill="1" applyAlignment="1">
      <alignment wrapText="1"/>
    </xf>
    <xf numFmtId="43" fontId="6" fillId="0" borderId="9" xfId="0" applyNumberFormat="1" applyFont="1" applyFill="1" applyBorder="1" applyAlignment="1">
      <alignment horizontal="left" vertical="center" wrapText="1"/>
    </xf>
    <xf numFmtId="0" fontId="2" fillId="0" borderId="0" xfId="0" applyFont="1"/>
    <xf numFmtId="43" fontId="2" fillId="0" borderId="0" xfId="0" applyNumberFormat="1" applyFont="1"/>
    <xf numFmtId="43" fontId="5" fillId="0" borderId="0" xfId="0" applyNumberFormat="1" applyFont="1" applyAlignment="1" applyProtection="1">
      <alignment horizontal="center" vertical="center" wrapText="1" shrinkToFit="1"/>
      <protection locked="0"/>
    </xf>
    <xf numFmtId="164" fontId="2" fillId="0" borderId="0" xfId="0" applyNumberFormat="1" applyFont="1"/>
    <xf numFmtId="1" fontId="5" fillId="7" borderId="0" xfId="0" applyNumberFormat="1" applyFont="1" applyFill="1" applyAlignment="1">
      <alignment horizontal="center" vertical="center"/>
    </xf>
    <xf numFmtId="43" fontId="13" fillId="7" borderId="0" xfId="0" applyNumberFormat="1" applyFont="1" applyFill="1" applyAlignment="1">
      <alignment horizontal="left" wrapText="1"/>
    </xf>
    <xf numFmtId="1" fontId="6" fillId="7" borderId="0" xfId="0" applyNumberFormat="1" applyFont="1" applyFill="1" applyAlignment="1">
      <alignment horizontal="center" vertical="center" wrapText="1"/>
    </xf>
    <xf numFmtId="43" fontId="6" fillId="7" borderId="0" xfId="0" applyNumberFormat="1" applyFont="1" applyFill="1" applyAlignment="1">
      <alignment horizontal="center" vertical="center" wrapText="1"/>
    </xf>
    <xf numFmtId="43" fontId="6" fillId="7" borderId="0" xfId="0" applyNumberFormat="1" applyFont="1" applyFill="1" applyAlignment="1">
      <alignment vertical="center" textRotation="90"/>
    </xf>
    <xf numFmtId="43" fontId="7" fillId="0" borderId="0" xfId="1" applyFont="1" applyBorder="1" applyAlignment="1">
      <alignment horizontal="center"/>
    </xf>
    <xf numFmtId="43" fontId="7" fillId="0" borderId="0" xfId="1" applyFont="1" applyBorder="1"/>
    <xf numFmtId="43" fontId="14" fillId="0" borderId="0" xfId="0" applyNumberFormat="1" applyFont="1" applyAlignment="1" applyProtection="1">
      <alignment horizontal="center" wrapText="1" shrinkToFit="1"/>
      <protection locked="0"/>
    </xf>
    <xf numFmtId="43" fontId="15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1" fontId="2" fillId="0" borderId="0" xfId="0" applyNumberFormat="1" applyFont="1"/>
    <xf numFmtId="4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3" fontId="16" fillId="0" borderId="2" xfId="0" applyNumberFormat="1" applyFont="1" applyFill="1" applyBorder="1" applyAlignment="1">
      <alignment horizontal="center" vertical="center" wrapText="1"/>
    </xf>
    <xf numFmtId="43" fontId="16" fillId="3" borderId="2" xfId="0" applyNumberFormat="1" applyFont="1" applyFill="1" applyBorder="1" applyAlignment="1">
      <alignment horizontal="center" vertical="center" wrapText="1"/>
    </xf>
    <xf numFmtId="43" fontId="16" fillId="3" borderId="2" xfId="0" applyNumberFormat="1" applyFont="1" applyFill="1" applyBorder="1" applyAlignment="1">
      <alignment horizontal="center" vertical="center" textRotation="90" wrapText="1"/>
    </xf>
    <xf numFmtId="43" fontId="16" fillId="3" borderId="9" xfId="0" applyNumberFormat="1" applyFont="1" applyFill="1" applyBorder="1" applyAlignment="1">
      <alignment horizontal="center" vertical="center" wrapText="1"/>
    </xf>
    <xf numFmtId="43" fontId="16" fillId="0" borderId="9" xfId="0" applyNumberFormat="1" applyFont="1" applyFill="1" applyBorder="1" applyAlignment="1">
      <alignment horizontal="center" vertical="center" wrapText="1"/>
    </xf>
    <xf numFmtId="43" fontId="17" fillId="6" borderId="2" xfId="0" applyNumberFormat="1" applyFont="1" applyFill="1" applyBorder="1" applyAlignment="1">
      <alignment vertical="center" wrapText="1"/>
    </xf>
    <xf numFmtId="43" fontId="17" fillId="3" borderId="2" xfId="0" applyNumberFormat="1" applyFont="1" applyFill="1" applyBorder="1" applyAlignment="1">
      <alignment vertical="center" wrapText="1"/>
    </xf>
    <xf numFmtId="0" fontId="17" fillId="6" borderId="2" xfId="0" applyNumberFormat="1" applyFont="1" applyFill="1" applyBorder="1" applyAlignment="1">
      <alignment horizontal="center" vertical="center" wrapText="1"/>
    </xf>
    <xf numFmtId="0" fontId="17" fillId="3" borderId="2" xfId="0" applyNumberFormat="1" applyFont="1" applyFill="1" applyBorder="1" applyAlignment="1">
      <alignment horizontal="center" vertical="center" wrapText="1"/>
    </xf>
    <xf numFmtId="43" fontId="18" fillId="3" borderId="2" xfId="1" applyFont="1" applyFill="1" applyBorder="1" applyAlignment="1">
      <alignment horizontal="center" vertical="center" wrapText="1"/>
    </xf>
    <xf numFmtId="0" fontId="18" fillId="3" borderId="2" xfId="1" applyNumberFormat="1" applyFont="1" applyFill="1" applyBorder="1" applyAlignment="1">
      <alignment horizontal="center" vertical="center" wrapText="1"/>
    </xf>
    <xf numFmtId="1" fontId="18" fillId="6" borderId="2" xfId="0" applyNumberFormat="1" applyFont="1" applyFill="1" applyBorder="1" applyAlignment="1">
      <alignment horizontal="center" vertical="center" wrapText="1"/>
    </xf>
    <xf numFmtId="1" fontId="18" fillId="5" borderId="2" xfId="0" applyNumberFormat="1" applyFont="1" applyFill="1" applyBorder="1" applyAlignment="1">
      <alignment horizontal="center" vertical="center" wrapText="1"/>
    </xf>
    <xf numFmtId="43" fontId="18" fillId="5" borderId="2" xfId="0" applyNumberFormat="1" applyFont="1" applyFill="1" applyBorder="1" applyAlignment="1">
      <alignment vertical="center" wrapText="1"/>
    </xf>
    <xf numFmtId="1" fontId="18" fillId="3" borderId="2" xfId="0" applyNumberFormat="1" applyFont="1" applyFill="1" applyBorder="1" applyAlignment="1">
      <alignment horizontal="center" vertical="center" wrapText="1"/>
    </xf>
    <xf numFmtId="1" fontId="18" fillId="3" borderId="2" xfId="0" applyNumberFormat="1" applyFont="1" applyFill="1" applyBorder="1" applyAlignment="1">
      <alignment horizontal="left" vertical="center" wrapText="1"/>
    </xf>
    <xf numFmtId="43" fontId="16" fillId="6" borderId="2" xfId="0" applyNumberFormat="1" applyFont="1" applyFill="1" applyBorder="1" applyAlignment="1">
      <alignment horizontal="center" vertical="center" wrapText="1"/>
    </xf>
    <xf numFmtId="43" fontId="16" fillId="6" borderId="2" xfId="0" applyNumberFormat="1" applyFont="1" applyFill="1" applyBorder="1" applyAlignment="1">
      <alignment horizontal="center" wrapText="1"/>
    </xf>
    <xf numFmtId="43" fontId="16" fillId="6" borderId="9" xfId="0" applyNumberFormat="1" applyFont="1" applyFill="1" applyBorder="1" applyAlignment="1">
      <alignment horizontal="center" vertical="center" wrapText="1"/>
    </xf>
    <xf numFmtId="43" fontId="16" fillId="5" borderId="2" xfId="0" applyNumberFormat="1" applyFont="1" applyFill="1" applyBorder="1" applyAlignment="1">
      <alignment horizontal="center" vertical="center" wrapText="1"/>
    </xf>
    <xf numFmtId="43" fontId="16" fillId="5" borderId="2" xfId="0" applyNumberFormat="1" applyFont="1" applyFill="1" applyBorder="1" applyAlignment="1">
      <alignment horizontal="center" wrapText="1"/>
    </xf>
    <xf numFmtId="43" fontId="16" fillId="5" borderId="9" xfId="0" applyNumberFormat="1" applyFont="1" applyFill="1" applyBorder="1" applyAlignment="1">
      <alignment horizontal="center" vertical="center" wrapText="1"/>
    </xf>
    <xf numFmtId="43" fontId="16" fillId="4" borderId="2" xfId="0" applyNumberFormat="1" applyFont="1" applyFill="1" applyBorder="1" applyAlignment="1">
      <alignment horizontal="center" vertical="center" wrapText="1"/>
    </xf>
    <xf numFmtId="43" fontId="16" fillId="4" borderId="2" xfId="0" applyNumberFormat="1" applyFont="1" applyFill="1" applyBorder="1" applyAlignment="1">
      <alignment horizontal="center" wrapText="1"/>
    </xf>
    <xf numFmtId="43" fontId="16" fillId="4" borderId="9" xfId="0" applyNumberFormat="1" applyFont="1" applyFill="1" applyBorder="1" applyAlignment="1">
      <alignment horizontal="center" wrapText="1"/>
    </xf>
    <xf numFmtId="0" fontId="6" fillId="0" borderId="2" xfId="0" applyFont="1" applyFill="1" applyBorder="1" applyAlignment="1">
      <alignment vertical="center" wrapText="1"/>
    </xf>
    <xf numFmtId="41" fontId="5" fillId="3" borderId="2" xfId="0" applyNumberFormat="1" applyFont="1" applyFill="1" applyBorder="1" applyAlignment="1">
      <alignment horizontal="left" vertical="center" wrapText="1"/>
    </xf>
    <xf numFmtId="43" fontId="2" fillId="5" borderId="2" xfId="1" applyNumberFormat="1" applyFont="1" applyFill="1" applyBorder="1" applyAlignment="1">
      <alignment wrapText="1"/>
    </xf>
    <xf numFmtId="43" fontId="2" fillId="6" borderId="2" xfId="1" applyNumberFormat="1" applyFont="1" applyFill="1" applyBorder="1" applyAlignment="1">
      <alignment wrapText="1"/>
    </xf>
    <xf numFmtId="43" fontId="5" fillId="3" borderId="2" xfId="1" applyNumberFormat="1" applyFont="1" applyFill="1" applyBorder="1" applyAlignment="1">
      <alignment horizontal="center" vertical="center" wrapText="1"/>
    </xf>
    <xf numFmtId="43" fontId="7" fillId="0" borderId="2" xfId="1" applyNumberFormat="1" applyFont="1" applyFill="1" applyBorder="1" applyAlignment="1">
      <alignment horizontal="center" vertical="center" wrapText="1"/>
    </xf>
    <xf numFmtId="43" fontId="8" fillId="6" borderId="2" xfId="0" applyNumberFormat="1" applyFont="1" applyFill="1" applyBorder="1" applyAlignment="1">
      <alignment horizontal="center" vertical="center" wrapText="1"/>
    </xf>
    <xf numFmtId="43" fontId="8" fillId="3" borderId="2" xfId="0" applyNumberFormat="1" applyFont="1" applyFill="1" applyBorder="1" applyAlignment="1">
      <alignment horizontal="center" vertical="center" wrapText="1"/>
    </xf>
    <xf numFmtId="43" fontId="5" fillId="3" borderId="2" xfId="0" applyNumberFormat="1" applyFont="1" applyFill="1" applyBorder="1" applyAlignment="1">
      <alignment horizontal="left" vertical="center" wrapText="1"/>
    </xf>
    <xf numFmtId="43" fontId="2" fillId="0" borderId="2" xfId="0" applyNumberFormat="1" applyFont="1" applyFill="1" applyBorder="1" applyAlignment="1">
      <alignment wrapText="1"/>
    </xf>
    <xf numFmtId="43" fontId="7" fillId="5" borderId="9" xfId="1" applyFont="1" applyFill="1" applyBorder="1" applyAlignment="1">
      <alignment horizontal="center" wrapText="1"/>
    </xf>
    <xf numFmtId="43" fontId="7" fillId="6" borderId="9" xfId="1" applyFont="1" applyFill="1" applyBorder="1" applyAlignment="1">
      <alignment horizontal="center" wrapText="1"/>
    </xf>
    <xf numFmtId="43" fontId="5" fillId="3" borderId="9" xfId="1" applyFont="1" applyFill="1" applyBorder="1" applyAlignment="1">
      <alignment horizontal="center" vertical="center" wrapText="1"/>
    </xf>
    <xf numFmtId="43" fontId="7" fillId="0" borderId="9" xfId="1" applyFont="1" applyFill="1" applyBorder="1" applyAlignment="1">
      <alignment horizontal="center" vertical="center" wrapText="1"/>
    </xf>
    <xf numFmtId="43" fontId="5" fillId="0" borderId="9" xfId="1" applyFont="1" applyFill="1" applyBorder="1" applyAlignment="1">
      <alignment horizontal="center" vertical="center" wrapText="1"/>
    </xf>
    <xf numFmtId="43" fontId="8" fillId="6" borderId="9" xfId="0" applyNumberFormat="1" applyFont="1" applyFill="1" applyBorder="1" applyAlignment="1">
      <alignment vertical="center" wrapText="1"/>
    </xf>
    <xf numFmtId="43" fontId="8" fillId="3" borderId="9" xfId="0" applyNumberFormat="1" applyFont="1" applyFill="1" applyBorder="1" applyAlignment="1">
      <alignment vertical="center" wrapText="1"/>
    </xf>
    <xf numFmtId="0" fontId="8" fillId="6" borderId="9" xfId="0" applyNumberFormat="1" applyFont="1" applyFill="1" applyBorder="1" applyAlignment="1">
      <alignment horizontal="center" vertical="center" wrapText="1"/>
    </xf>
    <xf numFmtId="0" fontId="8" fillId="3" borderId="9" xfId="0" applyNumberFormat="1" applyFont="1" applyFill="1" applyBorder="1" applyAlignment="1">
      <alignment horizontal="center" vertical="center" wrapText="1"/>
    </xf>
    <xf numFmtId="165" fontId="7" fillId="0" borderId="9" xfId="1" applyNumberFormat="1" applyFont="1" applyFill="1" applyBorder="1" applyAlignment="1">
      <alignment horizontal="center" vertical="center" wrapText="1"/>
    </xf>
    <xf numFmtId="43" fontId="8" fillId="6" borderId="9" xfId="0" applyNumberFormat="1" applyFont="1" applyFill="1" applyBorder="1" applyAlignment="1">
      <alignment horizontal="center" vertical="center" wrapText="1"/>
    </xf>
    <xf numFmtId="0" fontId="5" fillId="3" borderId="9" xfId="1" applyNumberFormat="1" applyFont="1" applyFill="1" applyBorder="1" applyAlignment="1">
      <alignment horizontal="center" vertical="center" wrapText="1"/>
    </xf>
    <xf numFmtId="1" fontId="5" fillId="6" borderId="9" xfId="0" applyNumberFormat="1" applyFont="1" applyFill="1" applyBorder="1" applyAlignment="1">
      <alignment horizontal="center" vertical="center" wrapText="1"/>
    </xf>
    <xf numFmtId="43" fontId="5" fillId="3" borderId="9" xfId="1" applyNumberFormat="1" applyFont="1" applyFill="1" applyBorder="1" applyAlignment="1">
      <alignment horizontal="center" vertical="center" wrapText="1"/>
    </xf>
    <xf numFmtId="43" fontId="5" fillId="5" borderId="9" xfId="0" applyNumberFormat="1" applyFont="1" applyFill="1" applyBorder="1" applyAlignment="1">
      <alignment vertical="center" wrapText="1"/>
    </xf>
    <xf numFmtId="1" fontId="5" fillId="3" borderId="9" xfId="0" applyNumberFormat="1" applyFont="1" applyFill="1" applyBorder="1" applyAlignment="1">
      <alignment horizontal="center" vertical="center" wrapText="1"/>
    </xf>
    <xf numFmtId="1" fontId="5" fillId="3" borderId="9" xfId="0" applyNumberFormat="1" applyFont="1" applyFill="1" applyBorder="1" applyAlignment="1">
      <alignment horizontal="left" vertical="center" wrapText="1"/>
    </xf>
    <xf numFmtId="43" fontId="2" fillId="6" borderId="9" xfId="0" applyNumberFormat="1" applyFont="1" applyFill="1" applyBorder="1" applyAlignment="1">
      <alignment wrapText="1"/>
    </xf>
    <xf numFmtId="43" fontId="2" fillId="5" borderId="9" xfId="1" applyFont="1" applyFill="1" applyBorder="1" applyAlignment="1">
      <alignment wrapText="1"/>
    </xf>
    <xf numFmtId="43" fontId="2" fillId="6" borderId="9" xfId="1" applyFont="1" applyFill="1" applyBorder="1" applyAlignment="1">
      <alignment wrapText="1"/>
    </xf>
    <xf numFmtId="43" fontId="0" fillId="0" borderId="0" xfId="0" applyNumberFormat="1"/>
    <xf numFmtId="43" fontId="2" fillId="0" borderId="0" xfId="1" applyFont="1" applyFill="1" applyBorder="1" applyAlignment="1">
      <alignment vertical="center"/>
    </xf>
    <xf numFmtId="1" fontId="5" fillId="0" borderId="2" xfId="0" applyNumberFormat="1" applyFont="1" applyFill="1" applyBorder="1" applyAlignment="1">
      <alignment horizontal="right" vertical="center"/>
    </xf>
    <xf numFmtId="43" fontId="12" fillId="0" borderId="11" xfId="0" applyNumberFormat="1" applyFont="1" applyFill="1" applyBorder="1" applyAlignment="1">
      <alignment horizontal="right" vertical="center"/>
    </xf>
    <xf numFmtId="43" fontId="5" fillId="0" borderId="2" xfId="1" applyFont="1" applyFill="1" applyBorder="1" applyAlignment="1">
      <alignment horizontal="center" vertical="center"/>
    </xf>
    <xf numFmtId="43" fontId="5" fillId="0" borderId="2" xfId="0" applyNumberFormat="1" applyFont="1" applyFill="1" applyBorder="1" applyAlignment="1">
      <alignment horizontal="center" vertical="center" wrapText="1"/>
    </xf>
    <xf numFmtId="43" fontId="5" fillId="0" borderId="2" xfId="0" applyNumberFormat="1" applyFont="1" applyFill="1" applyBorder="1" applyAlignment="1">
      <alignment vertical="center" wrapText="1"/>
    </xf>
    <xf numFmtId="43" fontId="5" fillId="0" borderId="9" xfId="0" applyNumberFormat="1" applyFont="1" applyFill="1" applyBorder="1" applyAlignment="1">
      <alignment horizontal="center" vertical="center" wrapText="1"/>
    </xf>
    <xf numFmtId="43" fontId="5" fillId="0" borderId="13" xfId="1" applyFont="1" applyFill="1" applyBorder="1" applyAlignment="1">
      <alignment horizontal="center" vertical="center"/>
    </xf>
    <xf numFmtId="43" fontId="2" fillId="0" borderId="14" xfId="0" applyNumberFormat="1" applyFont="1" applyFill="1" applyBorder="1"/>
    <xf numFmtId="43" fontId="2" fillId="0" borderId="13" xfId="0" applyNumberFormat="1" applyFont="1" applyFill="1" applyBorder="1"/>
    <xf numFmtId="1" fontId="5" fillId="0" borderId="0" xfId="0" applyNumberFormat="1" applyFont="1" applyFill="1" applyBorder="1" applyAlignment="1">
      <alignment horizontal="right" vertical="center"/>
    </xf>
    <xf numFmtId="43" fontId="12" fillId="0" borderId="0" xfId="0" applyNumberFormat="1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>
      <alignment horizontal="center" vertical="center" wrapText="1"/>
    </xf>
    <xf numFmtId="43" fontId="5" fillId="0" borderId="0" xfId="1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 applyFill="1" applyBorder="1" applyAlignment="1">
      <alignment vertical="center" wrapText="1"/>
    </xf>
    <xf numFmtId="43" fontId="2" fillId="0" borderId="0" xfId="0" applyNumberFormat="1" applyFont="1" applyFill="1" applyBorder="1"/>
    <xf numFmtId="43" fontId="12" fillId="0" borderId="0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2" borderId="16" xfId="0" applyNumberFormat="1" applyFont="1" applyFill="1" applyBorder="1" applyAlignment="1">
      <alignment horizontal="center" vertical="center" wrapText="1"/>
    </xf>
    <xf numFmtId="1" fontId="5" fillId="4" borderId="10" xfId="0" applyNumberFormat="1" applyFont="1" applyFill="1" applyBorder="1" applyAlignment="1">
      <alignment horizontal="center" vertical="center" wrapText="1"/>
    </xf>
    <xf numFmtId="1" fontId="5" fillId="5" borderId="10" xfId="0" applyNumberFormat="1" applyFont="1" applyFill="1" applyBorder="1" applyAlignment="1">
      <alignment horizontal="center" vertical="center" wrapText="1"/>
    </xf>
    <xf numFmtId="1" fontId="5" fillId="6" borderId="10" xfId="0" applyNumberFormat="1" applyFont="1" applyFill="1" applyBorder="1" applyAlignment="1">
      <alignment horizontal="center" vertical="center" wrapText="1"/>
    </xf>
    <xf numFmtId="1" fontId="5" fillId="3" borderId="10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0" fontId="8" fillId="6" borderId="10" xfId="0" applyNumberFormat="1" applyFont="1" applyFill="1" applyBorder="1" applyAlignment="1">
      <alignment horizontal="center" vertical="center" wrapText="1"/>
    </xf>
    <xf numFmtId="0" fontId="8" fillId="3" borderId="10" xfId="0" applyNumberFormat="1" applyFont="1" applyFill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center" vertical="center" wrapText="1"/>
    </xf>
    <xf numFmtId="0" fontId="5" fillId="3" borderId="10" xfId="1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/>
    </xf>
    <xf numFmtId="0" fontId="5" fillId="5" borderId="10" xfId="0" applyNumberFormat="1" applyFont="1" applyFill="1" applyBorder="1" applyAlignment="1">
      <alignment horizontal="center" vertical="center" wrapText="1"/>
    </xf>
    <xf numFmtId="0" fontId="8" fillId="6" borderId="10" xfId="1" applyNumberFormat="1" applyFont="1" applyFill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43" fontId="15" fillId="0" borderId="0" xfId="0" applyNumberFormat="1" applyFont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43" fontId="5" fillId="2" borderId="6" xfId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 wrapText="1"/>
    </xf>
    <xf numFmtId="43" fontId="5" fillId="2" borderId="5" xfId="1" applyFont="1" applyFill="1" applyBorder="1" applyAlignment="1">
      <alignment horizontal="center" vertical="center" wrapText="1"/>
    </xf>
    <xf numFmtId="43" fontId="5" fillId="2" borderId="9" xfId="0" applyNumberFormat="1" applyFont="1" applyFill="1" applyBorder="1" applyAlignment="1">
      <alignment horizontal="center" vertical="center" wrapText="1"/>
    </xf>
    <xf numFmtId="43" fontId="5" fillId="2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43" fontId="5" fillId="2" borderId="9" xfId="1" applyFont="1" applyFill="1" applyBorder="1" applyAlignment="1">
      <alignment horizontal="center" vertical="center" wrapText="1"/>
    </xf>
    <xf numFmtId="43" fontId="5" fillId="2" borderId="10" xfId="1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3" fontId="5" fillId="2" borderId="7" xfId="1" applyFont="1" applyFill="1" applyBorder="1" applyAlignment="1">
      <alignment horizontal="center" vertical="center" wrapText="1"/>
    </xf>
    <xf numFmtId="43" fontId="19" fillId="0" borderId="0" xfId="0" applyNumberFormat="1" applyFont="1" applyAlignment="1">
      <alignment horizontal="center" vertical="center"/>
    </xf>
    <xf numFmtId="43" fontId="19" fillId="0" borderId="0" xfId="0" applyNumberFormat="1" applyFont="1" applyFill="1" applyBorder="1" applyAlignment="1">
      <alignment horizontal="center"/>
    </xf>
    <xf numFmtId="43" fontId="20" fillId="0" borderId="0" xfId="0" applyNumberFormat="1" applyFont="1" applyAlignment="1" applyProtection="1">
      <alignment horizontal="center" wrapText="1" shrinkToFit="1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3" fontId="14" fillId="0" borderId="0" xfId="0" applyNumberFormat="1" applyFont="1" applyAlignment="1" applyProtection="1">
      <alignment horizontal="center" wrapText="1" shrinkToFit="1"/>
      <protection locked="0"/>
    </xf>
    <xf numFmtId="43" fontId="12" fillId="0" borderId="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962025</xdr:colOff>
      <xdr:row>0</xdr:row>
      <xdr:rowOff>91168</xdr:rowOff>
    </xdr:from>
    <xdr:to>
      <xdr:col>2</xdr:col>
      <xdr:colOff>2335755</xdr:colOff>
      <xdr:row>3</xdr:row>
      <xdr:rowOff>37723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91168"/>
          <a:ext cx="2450055" cy="67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1276350</xdr:colOff>
      <xdr:row>0</xdr:row>
      <xdr:rowOff>0</xdr:rowOff>
    </xdr:from>
    <xdr:to>
      <xdr:col>3</xdr:col>
      <xdr:colOff>294973</xdr:colOff>
      <xdr:row>2</xdr:row>
      <xdr:rowOff>259008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0"/>
          <a:ext cx="2323798" cy="697158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0</xdr:row>
      <xdr:rowOff>0</xdr:rowOff>
    </xdr:from>
    <xdr:to>
      <xdr:col>5</xdr:col>
      <xdr:colOff>333375</xdr:colOff>
      <xdr:row>3</xdr:row>
      <xdr:rowOff>76200</xdr:rowOff>
    </xdr:to>
    <xdr:pic>
      <xdr:nvPicPr>
        <xdr:cNvPr id="5" name="Imagen 4" descr="C:\Users\SUBDIRECCIONOP\Desktop\MEMOS_2024\membrete_memos.jpeg">
          <a:extLst>
            <a:ext uri="{FF2B5EF4-FFF2-40B4-BE49-F238E27FC236}">
              <a16:creationId xmlns:a16="http://schemas.microsoft.com/office/drawing/2014/main" xmlns="" id="{29DD035B-1D4C-45ED-9651-EAF0A2AC5B0C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0"/>
          <a:ext cx="5876925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  <pageSetUpPr fitToPage="1"/>
  </sheetPr>
  <dimension ref="A1:AN762"/>
  <sheetViews>
    <sheetView tabSelected="1" workbookViewId="0">
      <pane ySplit="12" topLeftCell="A13" activePane="bottomLeft" state="frozen"/>
      <selection activeCell="E1" sqref="E1"/>
      <selection pane="bottomLeft" activeCell="I14" sqref="I14"/>
    </sheetView>
  </sheetViews>
  <sheetFormatPr baseColWidth="10" defaultColWidth="11.42578125" defaultRowHeight="15" x14ac:dyDescent="0.25"/>
  <cols>
    <col min="1" max="1" width="13.28515625" style="90" customWidth="1"/>
    <col min="2" max="2" width="16.140625" style="103" customWidth="1"/>
    <col min="3" max="3" width="49.5703125" style="107" bestFit="1" customWidth="1"/>
    <col min="4" max="4" width="11.140625" style="105" customWidth="1"/>
    <col min="5" max="5" width="11.42578125" style="90"/>
    <col min="6" max="6" width="11" style="108" customWidth="1"/>
    <col min="7" max="7" width="11.42578125" style="90" customWidth="1"/>
    <col min="8" max="8" width="32" style="90" customWidth="1"/>
    <col min="9" max="9" width="19.7109375" style="90" customWidth="1"/>
    <col min="10" max="10" width="23" style="90" hidden="1" customWidth="1"/>
    <col min="11" max="13" width="11.42578125" style="90" customWidth="1"/>
    <col min="14" max="15" width="11.140625" style="91" customWidth="1"/>
    <col min="16" max="27" width="8.7109375" style="91" customWidth="1"/>
    <col min="28" max="29" width="14.5703125" style="91" customWidth="1"/>
    <col min="30" max="31" width="12.28515625" style="91" customWidth="1"/>
    <col min="32" max="33" width="8.7109375" style="91" customWidth="1"/>
    <col min="34" max="35" width="9.85546875" style="93" customWidth="1"/>
    <col min="36" max="36" width="10.140625" style="91" customWidth="1"/>
    <col min="39" max="16384" width="11.42578125" style="90"/>
  </cols>
  <sheetData>
    <row r="1" spans="1:40" s="1" customFormat="1" ht="11.25" customHeight="1" x14ac:dyDescent="0.2">
      <c r="B1" s="2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40" s="1" customFormat="1" ht="23.25" customHeight="1" x14ac:dyDescent="0.2">
      <c r="B2" s="215" t="s">
        <v>775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</row>
    <row r="3" spans="1:40" s="1" customFormat="1" ht="23.25" customHeight="1" x14ac:dyDescent="0.2">
      <c r="B3" s="216" t="s">
        <v>773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</row>
    <row r="4" spans="1:40" s="1" customFormat="1" ht="18.75" x14ac:dyDescent="0.3">
      <c r="B4" s="217" t="s">
        <v>774</v>
      </c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</row>
    <row r="5" spans="1:40" s="1" customFormat="1" ht="16.5" x14ac:dyDescent="0.2">
      <c r="B5" s="6"/>
      <c r="C5" s="5"/>
      <c r="D5" s="111"/>
      <c r="F5" s="111"/>
      <c r="G5" s="111"/>
      <c r="H5" s="111"/>
      <c r="I5" s="111"/>
      <c r="J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3"/>
      <c r="AC5" s="3"/>
      <c r="AD5" s="3"/>
      <c r="AE5" s="3"/>
      <c r="AF5" s="3"/>
      <c r="AG5" s="3"/>
      <c r="AH5" s="4"/>
      <c r="AI5" s="4"/>
      <c r="AJ5" s="3"/>
    </row>
    <row r="6" spans="1:40" s="1" customFormat="1" ht="11.25" customHeight="1" x14ac:dyDescent="0.2">
      <c r="A6" s="218"/>
      <c r="B6" s="187" t="s">
        <v>0</v>
      </c>
      <c r="C6" s="109" t="s">
        <v>1</v>
      </c>
      <c r="D6" s="222" t="s">
        <v>2</v>
      </c>
      <c r="E6" s="222" t="s">
        <v>3</v>
      </c>
      <c r="F6" s="230" t="s">
        <v>4</v>
      </c>
      <c r="G6" s="230" t="s">
        <v>5</v>
      </c>
      <c r="H6" s="230" t="s">
        <v>6</v>
      </c>
      <c r="I6" s="230" t="s">
        <v>7</v>
      </c>
      <c r="J6" s="230" t="s">
        <v>8</v>
      </c>
      <c r="K6" s="225" t="s">
        <v>9</v>
      </c>
      <c r="L6" s="211" t="s">
        <v>10</v>
      </c>
      <c r="M6" s="219" t="s">
        <v>11</v>
      </c>
      <c r="N6" s="220"/>
      <c r="O6" s="219" t="s">
        <v>12</v>
      </c>
      <c r="P6" s="220"/>
      <c r="Q6" s="208" t="s">
        <v>13</v>
      </c>
      <c r="R6" s="209"/>
      <c r="S6" s="208" t="s">
        <v>14</v>
      </c>
      <c r="T6" s="209"/>
      <c r="U6" s="208" t="s">
        <v>15</v>
      </c>
      <c r="V6" s="209"/>
      <c r="W6" s="208" t="s">
        <v>16</v>
      </c>
      <c r="X6" s="209"/>
      <c r="Y6" s="208" t="s">
        <v>17</v>
      </c>
      <c r="Z6" s="209"/>
      <c r="AA6" s="213" t="s">
        <v>18</v>
      </c>
      <c r="AB6" s="214"/>
      <c r="AC6" s="208" t="s">
        <v>19</v>
      </c>
      <c r="AD6" s="209"/>
      <c r="AE6" s="208" t="s">
        <v>20</v>
      </c>
      <c r="AF6" s="209"/>
      <c r="AG6" s="208" t="s">
        <v>21</v>
      </c>
      <c r="AH6" s="209"/>
      <c r="AI6" s="208" t="s">
        <v>22</v>
      </c>
      <c r="AJ6" s="210"/>
      <c r="AK6" s="221" t="s">
        <v>10</v>
      </c>
    </row>
    <row r="7" spans="1:40" s="1" customFormat="1" ht="11.25" customHeight="1" x14ac:dyDescent="0.2">
      <c r="A7" s="218"/>
      <c r="B7" s="188"/>
      <c r="C7" s="112"/>
      <c r="D7" s="223"/>
      <c r="E7" s="223"/>
      <c r="F7" s="231"/>
      <c r="G7" s="231"/>
      <c r="H7" s="231"/>
      <c r="I7" s="231"/>
      <c r="J7" s="231"/>
      <c r="K7" s="225"/>
      <c r="L7" s="212"/>
      <c r="M7" s="211" t="s">
        <v>761</v>
      </c>
      <c r="N7" s="211" t="s">
        <v>762</v>
      </c>
      <c r="O7" s="211" t="s">
        <v>761</v>
      </c>
      <c r="P7" s="211" t="s">
        <v>762</v>
      </c>
      <c r="Q7" s="211" t="s">
        <v>761</v>
      </c>
      <c r="R7" s="211" t="s">
        <v>762</v>
      </c>
      <c r="S7" s="211" t="s">
        <v>761</v>
      </c>
      <c r="T7" s="211" t="s">
        <v>762</v>
      </c>
      <c r="U7" s="211" t="s">
        <v>761</v>
      </c>
      <c r="V7" s="211" t="s">
        <v>762</v>
      </c>
      <c r="W7" s="211" t="s">
        <v>761</v>
      </c>
      <c r="X7" s="211" t="s">
        <v>762</v>
      </c>
      <c r="Y7" s="211" t="s">
        <v>761</v>
      </c>
      <c r="Z7" s="211" t="s">
        <v>762</v>
      </c>
      <c r="AA7" s="211" t="s">
        <v>761</v>
      </c>
      <c r="AB7" s="211" t="s">
        <v>762</v>
      </c>
      <c r="AC7" s="211" t="s">
        <v>761</v>
      </c>
      <c r="AD7" s="211" t="s">
        <v>762</v>
      </c>
      <c r="AE7" s="211" t="s">
        <v>761</v>
      </c>
      <c r="AF7" s="211" t="s">
        <v>762</v>
      </c>
      <c r="AG7" s="211" t="s">
        <v>761</v>
      </c>
      <c r="AH7" s="211" t="s">
        <v>762</v>
      </c>
      <c r="AI7" s="211" t="s">
        <v>761</v>
      </c>
      <c r="AJ7" s="206" t="s">
        <v>762</v>
      </c>
      <c r="AK7" s="221"/>
    </row>
    <row r="8" spans="1:40" s="1" customFormat="1" ht="22.5" customHeight="1" x14ac:dyDescent="0.2">
      <c r="A8" s="218"/>
      <c r="B8" s="189"/>
      <c r="C8" s="110"/>
      <c r="D8" s="224"/>
      <c r="E8" s="224"/>
      <c r="F8" s="232"/>
      <c r="G8" s="232"/>
      <c r="H8" s="232"/>
      <c r="I8" s="232"/>
      <c r="J8" s="232"/>
      <c r="K8" s="225"/>
      <c r="L8" s="226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07"/>
      <c r="AK8" s="221"/>
    </row>
    <row r="9" spans="1:40" s="16" customFormat="1" ht="23.1" customHeight="1" x14ac:dyDescent="0.2">
      <c r="A9" s="218" t="s">
        <v>23</v>
      </c>
      <c r="B9" s="190">
        <v>2000</v>
      </c>
      <c r="C9" s="7" t="s">
        <v>24</v>
      </c>
      <c r="D9" s="8"/>
      <c r="E9" s="13"/>
      <c r="F9" s="9"/>
      <c r="G9" s="9"/>
      <c r="H9" s="10"/>
      <c r="I9" s="11"/>
      <c r="J9" s="11"/>
      <c r="K9" s="13"/>
      <c r="L9" s="12">
        <f t="shared" ref="L9" si="0">L10+L160+L177+L307+L575+L580+L590</f>
        <v>376374.07012959995</v>
      </c>
      <c r="M9" s="12">
        <f t="shared" ref="M9" si="1">M10+M160+M177+M307+M575+M580+M590</f>
        <v>0</v>
      </c>
      <c r="N9" s="12">
        <f t="shared" ref="N9" si="2">N10+N160+N177+N307+N575+N580+N590</f>
        <v>0</v>
      </c>
      <c r="O9" s="12">
        <f t="shared" ref="O9" si="3">O10+O160+O177+O307+O575+O580+O590</f>
        <v>0</v>
      </c>
      <c r="P9" s="12">
        <f t="shared" ref="P9" si="4">P10+P160+P177+P307+P575+P580+P590</f>
        <v>32800</v>
      </c>
      <c r="Q9" s="12">
        <f t="shared" ref="Q9" si="5">Q10+Q160+Q177+Q307+Q575+Q580+Q590</f>
        <v>0</v>
      </c>
      <c r="R9" s="12">
        <f t="shared" ref="R9" si="6">R10+R160+R177+R307+R575+R580+R590</f>
        <v>65700.72</v>
      </c>
      <c r="S9" s="12">
        <f t="shared" ref="S9" si="7">S10+S160+S177+S307+S575+S580+S590</f>
        <v>0</v>
      </c>
      <c r="T9" s="12">
        <f t="shared" ref="T9" si="8">T10+T160+T177+T307+T575+T580+T590</f>
        <v>0</v>
      </c>
      <c r="U9" s="12"/>
      <c r="V9" s="12">
        <f t="shared" ref="V9" si="9">V10+V160+V177+V307+V575+V580+V590</f>
        <v>26195.84</v>
      </c>
      <c r="W9" s="12">
        <f t="shared" ref="W9" si="10">W10+W160+W177+W307+W575+W580+W590</f>
        <v>0</v>
      </c>
      <c r="X9" s="12">
        <f t="shared" ref="X9" si="11">X10+X160+X177+X307+X575+X580+X590</f>
        <v>0</v>
      </c>
      <c r="Y9" s="12">
        <f t="shared" ref="Y9" si="12">Y10+Y160+Y177+Y307+Y575+Y580+Y590</f>
        <v>0</v>
      </c>
      <c r="Z9" s="12">
        <f t="shared" ref="Z9" si="13">Z10+Z160+Z177+Z307+Z575+Z580+Z590</f>
        <v>0</v>
      </c>
      <c r="AA9" s="12">
        <f t="shared" ref="AA9" si="14">AA10+AA160+AA177+AA307+AA575+AA580+AA590</f>
        <v>0</v>
      </c>
      <c r="AB9" s="12">
        <f t="shared" ref="AB9" si="15">AB10+AB160+AB177+AB307+AB575+AB580+AB590</f>
        <v>251677.51105759994</v>
      </c>
      <c r="AC9" s="12">
        <f t="shared" ref="AC9" si="16">AC10+AC160+AC177+AC307+AC575+AC580+AC590</f>
        <v>0</v>
      </c>
      <c r="AD9" s="12">
        <f t="shared" ref="AD9" si="17">AD10+AD160+AD177+AD307+AD575+AD580+AD590</f>
        <v>0</v>
      </c>
      <c r="AE9" s="12">
        <f t="shared" ref="AE9" si="18">AE10+AE160+AE177+AE307+AE575+AE580+AE590</f>
        <v>0</v>
      </c>
      <c r="AF9" s="12">
        <f t="shared" ref="AF9" si="19">AF10+AF160+AF177+AF307+AF575+AF580+AF590</f>
        <v>0</v>
      </c>
      <c r="AG9" s="12">
        <f t="shared" ref="AG9" si="20">AG10+AG160+AG177+AG307+AG575+AG580+AG590</f>
        <v>0</v>
      </c>
      <c r="AH9" s="12">
        <f t="shared" ref="AH9" si="21">AH10+AH160+AH177+AH307+AH575+AH580+AH590</f>
        <v>0</v>
      </c>
      <c r="AI9" s="12">
        <f t="shared" ref="AI9" si="22">AI10+AI160+AI177+AI307+AI575+AI580+AI590</f>
        <v>0</v>
      </c>
      <c r="AJ9" s="12">
        <f t="shared" ref="AJ9" si="23">AJ10+AJ160+AJ177+AJ307+AJ575+AJ580+AJ590</f>
        <v>0</v>
      </c>
      <c r="AK9" s="12">
        <f>AK10+AK160+AK177+AK307+AK575+AK580+AK590</f>
        <v>376374.07105759991</v>
      </c>
      <c r="AL9" s="15"/>
      <c r="AM9" s="15"/>
      <c r="AN9" s="15"/>
    </row>
    <row r="10" spans="1:40" s="16" customFormat="1" ht="23.1" customHeight="1" x14ac:dyDescent="0.2">
      <c r="A10" s="218"/>
      <c r="B10" s="191">
        <v>2100</v>
      </c>
      <c r="C10" s="18" t="s">
        <v>25</v>
      </c>
      <c r="D10" s="19"/>
      <c r="E10" s="24"/>
      <c r="F10" s="20"/>
      <c r="G10" s="20"/>
      <c r="H10" s="21"/>
      <c r="I10" s="22"/>
      <c r="J10" s="22"/>
      <c r="K10" s="24"/>
      <c r="L10" s="25">
        <f>L11+L87+L95+L109+L112+L151+L157</f>
        <v>156015.81885999997</v>
      </c>
      <c r="M10" s="25"/>
      <c r="N10" s="23">
        <f>N11+N87+N95+N109+N112+N151+N157</f>
        <v>0</v>
      </c>
      <c r="O10" s="23"/>
      <c r="P10" s="23">
        <f t="shared" ref="P10:AJ10" si="24">P11+P87+P95+P109+P112+P151+P157</f>
        <v>0</v>
      </c>
      <c r="Q10" s="23"/>
      <c r="R10" s="23">
        <f t="shared" si="24"/>
        <v>65700.72</v>
      </c>
      <c r="S10" s="23"/>
      <c r="T10" s="23">
        <f t="shared" si="24"/>
        <v>0</v>
      </c>
      <c r="U10" s="23"/>
      <c r="V10" s="23">
        <f t="shared" si="24"/>
        <v>364</v>
      </c>
      <c r="W10" s="23"/>
      <c r="X10" s="23">
        <f t="shared" si="24"/>
        <v>0</v>
      </c>
      <c r="Y10" s="23"/>
      <c r="Z10" s="23">
        <f t="shared" si="24"/>
        <v>0</v>
      </c>
      <c r="AA10" s="23"/>
      <c r="AB10" s="23">
        <f t="shared" si="24"/>
        <v>89951.098859999998</v>
      </c>
      <c r="AC10" s="23"/>
      <c r="AD10" s="23">
        <f t="shared" si="24"/>
        <v>0</v>
      </c>
      <c r="AE10" s="23"/>
      <c r="AF10" s="23">
        <f t="shared" si="24"/>
        <v>0</v>
      </c>
      <c r="AG10" s="23"/>
      <c r="AH10" s="23">
        <f t="shared" si="24"/>
        <v>0</v>
      </c>
      <c r="AI10" s="23"/>
      <c r="AJ10" s="148">
        <f t="shared" si="24"/>
        <v>0</v>
      </c>
      <c r="AK10" s="23">
        <f>AK11+AK87+AK95+AK109+AK112+AK151+AK157</f>
        <v>156015.81885999997</v>
      </c>
      <c r="AL10" s="15"/>
      <c r="AM10" s="15"/>
      <c r="AN10" s="15"/>
    </row>
    <row r="11" spans="1:40" s="16" customFormat="1" ht="23.1" customHeight="1" x14ac:dyDescent="0.2">
      <c r="A11" s="218"/>
      <c r="B11" s="192">
        <v>211</v>
      </c>
      <c r="C11" s="27" t="s">
        <v>26</v>
      </c>
      <c r="D11" s="28"/>
      <c r="E11" s="34"/>
      <c r="F11" s="29"/>
      <c r="G11" s="29"/>
      <c r="H11" s="30"/>
      <c r="I11" s="31"/>
      <c r="J11" s="31"/>
      <c r="K11" s="34"/>
      <c r="L11" s="35">
        <f>L12+L59</f>
        <v>90747.179439999978</v>
      </c>
      <c r="M11" s="35"/>
      <c r="N11" s="32">
        <f>N12+N59</f>
        <v>0</v>
      </c>
      <c r="O11" s="32"/>
      <c r="P11" s="32">
        <f t="shared" ref="P11:AJ11" si="25">P12+P59</f>
        <v>0</v>
      </c>
      <c r="Q11" s="32"/>
      <c r="R11" s="32">
        <f>R12+R59</f>
        <v>65700.72</v>
      </c>
      <c r="S11" s="32"/>
      <c r="T11" s="32">
        <f t="shared" si="25"/>
        <v>0</v>
      </c>
      <c r="U11" s="32"/>
      <c r="V11" s="32">
        <f t="shared" si="25"/>
        <v>364</v>
      </c>
      <c r="W11" s="32"/>
      <c r="X11" s="32">
        <f t="shared" si="25"/>
        <v>0</v>
      </c>
      <c r="Y11" s="32"/>
      <c r="Z11" s="32">
        <f t="shared" si="25"/>
        <v>0</v>
      </c>
      <c r="AA11" s="32"/>
      <c r="AB11" s="32">
        <f t="shared" si="25"/>
        <v>24682.459439999999</v>
      </c>
      <c r="AC11" s="32"/>
      <c r="AD11" s="32">
        <f t="shared" si="25"/>
        <v>0</v>
      </c>
      <c r="AE11" s="32"/>
      <c r="AF11" s="32">
        <f t="shared" si="25"/>
        <v>0</v>
      </c>
      <c r="AG11" s="32"/>
      <c r="AH11" s="32">
        <f t="shared" si="25"/>
        <v>0</v>
      </c>
      <c r="AI11" s="32"/>
      <c r="AJ11" s="149">
        <f t="shared" si="25"/>
        <v>0</v>
      </c>
      <c r="AK11" s="32">
        <f>AK12+AK59</f>
        <v>90747.179439999978</v>
      </c>
      <c r="AL11" s="15"/>
      <c r="AM11" s="15"/>
      <c r="AN11" s="15"/>
    </row>
    <row r="12" spans="1:40" s="16" customFormat="1" ht="23.1" customHeight="1" x14ac:dyDescent="0.2">
      <c r="A12" s="218"/>
      <c r="B12" s="193">
        <v>21102</v>
      </c>
      <c r="C12" s="37" t="s">
        <v>27</v>
      </c>
      <c r="D12" s="38"/>
      <c r="E12" s="43"/>
      <c r="F12" s="39"/>
      <c r="G12" s="39"/>
      <c r="H12" s="40"/>
      <c r="I12" s="41"/>
      <c r="J12" s="41"/>
      <c r="K12" s="43"/>
      <c r="L12" s="44">
        <f>SUM(L13:L58)</f>
        <v>50139.359439999993</v>
      </c>
      <c r="M12" s="44"/>
      <c r="N12" s="42">
        <f>SUM(N13:N58)</f>
        <v>0</v>
      </c>
      <c r="O12" s="42"/>
      <c r="P12" s="42">
        <f t="shared" ref="P12:AJ12" si="26">SUM(P13:P58)</f>
        <v>0</v>
      </c>
      <c r="Q12" s="42"/>
      <c r="R12" s="42">
        <f t="shared" si="26"/>
        <v>36044.260000000009</v>
      </c>
      <c r="S12" s="42"/>
      <c r="T12" s="42">
        <f t="shared" si="26"/>
        <v>0</v>
      </c>
      <c r="U12" s="42"/>
      <c r="V12" s="42">
        <f t="shared" si="26"/>
        <v>364</v>
      </c>
      <c r="W12" s="42"/>
      <c r="X12" s="42">
        <f t="shared" si="26"/>
        <v>0</v>
      </c>
      <c r="Y12" s="42"/>
      <c r="Z12" s="42">
        <f t="shared" si="26"/>
        <v>0</v>
      </c>
      <c r="AA12" s="42"/>
      <c r="AB12" s="42">
        <f t="shared" si="26"/>
        <v>13731.09944</v>
      </c>
      <c r="AC12" s="42"/>
      <c r="AD12" s="42">
        <f t="shared" si="26"/>
        <v>0</v>
      </c>
      <c r="AE12" s="42"/>
      <c r="AF12" s="42">
        <f t="shared" si="26"/>
        <v>0</v>
      </c>
      <c r="AG12" s="42"/>
      <c r="AH12" s="42">
        <f t="shared" si="26"/>
        <v>0</v>
      </c>
      <c r="AI12" s="42"/>
      <c r="AJ12" s="150">
        <f t="shared" si="26"/>
        <v>0</v>
      </c>
      <c r="AK12" s="42">
        <f>SUM(AK13:AK58)</f>
        <v>50139.359439999993</v>
      </c>
      <c r="AL12" s="15"/>
      <c r="AM12" s="15"/>
      <c r="AN12" s="15"/>
    </row>
    <row r="13" spans="1:40" s="16" customFormat="1" ht="33" x14ac:dyDescent="0.2">
      <c r="A13" s="218"/>
      <c r="B13" s="194"/>
      <c r="C13" s="46" t="s">
        <v>28</v>
      </c>
      <c r="D13" s="47"/>
      <c r="E13" s="54"/>
      <c r="F13" s="113" t="s">
        <v>29</v>
      </c>
      <c r="G13" s="113" t="s">
        <v>30</v>
      </c>
      <c r="H13" s="113" t="s">
        <v>31</v>
      </c>
      <c r="I13" s="113" t="s">
        <v>32</v>
      </c>
      <c r="J13" s="50" t="s">
        <v>33</v>
      </c>
      <c r="K13" s="54"/>
      <c r="L13" s="55">
        <v>28.002399999999998</v>
      </c>
      <c r="M13" s="55"/>
      <c r="N13" s="51"/>
      <c r="O13" s="51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143">
        <f t="shared" ref="AA13:AA58" si="27">E13-M13-O13-Q13-S13-U13-W13</f>
        <v>0</v>
      </c>
      <c r="AB13" s="143">
        <f>L13-N13-P13-R13-T13-V13-X13</f>
        <v>28.002399999999998</v>
      </c>
      <c r="AC13" s="143"/>
      <c r="AD13" s="52"/>
      <c r="AE13" s="52"/>
      <c r="AF13" s="52"/>
      <c r="AG13" s="52"/>
      <c r="AH13" s="53"/>
      <c r="AI13" s="53"/>
      <c r="AJ13" s="151"/>
      <c r="AK13" s="147">
        <f t="shared" ref="AK13:AK76" si="28">N13+P13+R13+T13+V13+X13+Z13+AB13+AD13+AF13+AH13+AJ13</f>
        <v>28.002399999999998</v>
      </c>
      <c r="AL13" s="15"/>
      <c r="AN13" s="15"/>
    </row>
    <row r="14" spans="1:40" s="16" customFormat="1" ht="33" x14ac:dyDescent="0.2">
      <c r="A14" s="218"/>
      <c r="B14" s="194"/>
      <c r="C14" s="46" t="s">
        <v>34</v>
      </c>
      <c r="D14" s="47"/>
      <c r="E14" s="56">
        <v>550</v>
      </c>
      <c r="F14" s="113" t="s">
        <v>29</v>
      </c>
      <c r="G14" s="113" t="s">
        <v>30</v>
      </c>
      <c r="H14" s="113" t="s">
        <v>31</v>
      </c>
      <c r="I14" s="113" t="s">
        <v>32</v>
      </c>
      <c r="J14" s="50" t="s">
        <v>33</v>
      </c>
      <c r="K14" s="55">
        <v>25.171999999999997</v>
      </c>
      <c r="L14" s="55">
        <f>13844.6-2545.62</f>
        <v>11298.98</v>
      </c>
      <c r="M14" s="55"/>
      <c r="N14" s="51"/>
      <c r="O14" s="51"/>
      <c r="P14" s="52"/>
      <c r="Q14" s="52">
        <v>550</v>
      </c>
      <c r="R14" s="52">
        <v>11298.98</v>
      </c>
      <c r="S14" s="52"/>
      <c r="T14" s="52"/>
      <c r="U14" s="52"/>
      <c r="V14" s="52"/>
      <c r="W14" s="52"/>
      <c r="X14" s="52"/>
      <c r="Y14" s="52"/>
      <c r="Z14" s="52"/>
      <c r="AA14" s="143">
        <f>E14-M14-O14-Q14-S14-U14-W14</f>
        <v>0</v>
      </c>
      <c r="AB14" s="143">
        <f t="shared" ref="AB14:AB58" si="29">L14-N14-P14-R14-T14-V14-X14</f>
        <v>0</v>
      </c>
      <c r="AC14" s="143"/>
      <c r="AD14" s="52"/>
      <c r="AE14" s="52"/>
      <c r="AF14" s="52"/>
      <c r="AG14" s="52"/>
      <c r="AH14" s="53"/>
      <c r="AI14" s="53"/>
      <c r="AJ14" s="151"/>
      <c r="AK14" s="147">
        <f t="shared" si="28"/>
        <v>11298.98</v>
      </c>
      <c r="AL14" s="15"/>
      <c r="AN14" s="15"/>
    </row>
    <row r="15" spans="1:40" s="16" customFormat="1" ht="33" x14ac:dyDescent="0.2">
      <c r="A15" s="218"/>
      <c r="B15" s="194"/>
      <c r="C15" s="46" t="s">
        <v>35</v>
      </c>
      <c r="D15" s="47"/>
      <c r="E15" s="56">
        <v>120</v>
      </c>
      <c r="F15" s="113" t="s">
        <v>29</v>
      </c>
      <c r="G15" s="113" t="s">
        <v>30</v>
      </c>
      <c r="H15" s="113" t="s">
        <v>31</v>
      </c>
      <c r="I15" s="113" t="s">
        <v>32</v>
      </c>
      <c r="J15" s="50" t="s">
        <v>33</v>
      </c>
      <c r="K15" s="55">
        <v>25.171999999999997</v>
      </c>
      <c r="L15" s="55">
        <f>3020.64-550</f>
        <v>2470.64</v>
      </c>
      <c r="M15" s="55"/>
      <c r="N15" s="51"/>
      <c r="O15" s="51"/>
      <c r="P15" s="52"/>
      <c r="Q15" s="52">
        <v>120</v>
      </c>
      <c r="R15" s="52">
        <v>2465.23</v>
      </c>
      <c r="S15" s="52"/>
      <c r="T15" s="52"/>
      <c r="U15" s="52"/>
      <c r="V15" s="52"/>
      <c r="W15" s="52"/>
      <c r="X15" s="52"/>
      <c r="Y15" s="52"/>
      <c r="Z15" s="52"/>
      <c r="AA15" s="143">
        <f>E15-M15-O15-Q15-S15-U15-W15</f>
        <v>0</v>
      </c>
      <c r="AB15" s="143">
        <f t="shared" si="29"/>
        <v>5.4099999999998545</v>
      </c>
      <c r="AC15" s="143"/>
      <c r="AD15" s="52"/>
      <c r="AE15" s="52"/>
      <c r="AF15" s="52"/>
      <c r="AG15" s="52"/>
      <c r="AH15" s="53"/>
      <c r="AI15" s="53"/>
      <c r="AJ15" s="151"/>
      <c r="AK15" s="147">
        <f t="shared" si="28"/>
        <v>2470.64</v>
      </c>
      <c r="AL15" s="15"/>
      <c r="AN15" s="15"/>
    </row>
    <row r="16" spans="1:40" s="16" customFormat="1" ht="33" x14ac:dyDescent="0.2">
      <c r="A16" s="218"/>
      <c r="B16" s="194"/>
      <c r="C16" s="46" t="s">
        <v>36</v>
      </c>
      <c r="D16" s="47"/>
      <c r="E16" s="56">
        <v>45</v>
      </c>
      <c r="F16" s="113" t="s">
        <v>37</v>
      </c>
      <c r="G16" s="113" t="s">
        <v>30</v>
      </c>
      <c r="H16" s="113" t="s">
        <v>31</v>
      </c>
      <c r="I16" s="113" t="s">
        <v>32</v>
      </c>
      <c r="J16" s="50" t="s">
        <v>38</v>
      </c>
      <c r="K16" s="55">
        <v>42.59</v>
      </c>
      <c r="L16" s="55">
        <f>1916.55-554.78</f>
        <v>1361.77</v>
      </c>
      <c r="M16" s="55"/>
      <c r="N16" s="51"/>
      <c r="O16" s="51"/>
      <c r="P16" s="52"/>
      <c r="Q16" s="52">
        <v>45</v>
      </c>
      <c r="R16" s="52">
        <v>173.83</v>
      </c>
      <c r="S16" s="52"/>
      <c r="T16" s="52"/>
      <c r="U16" s="52"/>
      <c r="V16" s="52"/>
      <c r="W16" s="52"/>
      <c r="X16" s="52"/>
      <c r="Y16" s="52"/>
      <c r="Z16" s="52"/>
      <c r="AA16" s="143">
        <f>E16-M16-O16-Q16-S16-U16-W16</f>
        <v>0</v>
      </c>
      <c r="AB16" s="143">
        <f t="shared" si="29"/>
        <v>1187.94</v>
      </c>
      <c r="AC16" s="143"/>
      <c r="AD16" s="52"/>
      <c r="AE16" s="52"/>
      <c r="AF16" s="52"/>
      <c r="AG16" s="52"/>
      <c r="AH16" s="53"/>
      <c r="AI16" s="53"/>
      <c r="AJ16" s="151"/>
      <c r="AK16" s="147">
        <f t="shared" si="28"/>
        <v>1361.77</v>
      </c>
      <c r="AL16" s="15"/>
      <c r="AN16" s="15"/>
    </row>
    <row r="17" spans="1:40" s="16" customFormat="1" ht="33" x14ac:dyDescent="0.2">
      <c r="A17" s="218"/>
      <c r="B17" s="194"/>
      <c r="C17" s="46" t="s">
        <v>39</v>
      </c>
      <c r="D17" s="47"/>
      <c r="E17" s="56">
        <v>0</v>
      </c>
      <c r="F17" s="113" t="s">
        <v>37</v>
      </c>
      <c r="G17" s="113" t="s">
        <v>30</v>
      </c>
      <c r="H17" s="113" t="s">
        <v>31</v>
      </c>
      <c r="I17" s="113" t="s">
        <v>32</v>
      </c>
      <c r="J17" s="50" t="s">
        <v>38</v>
      </c>
      <c r="K17" s="55">
        <v>42.59</v>
      </c>
      <c r="L17" s="55">
        <v>0</v>
      </c>
      <c r="M17" s="55"/>
      <c r="N17" s="51"/>
      <c r="O17" s="51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143">
        <f t="shared" si="27"/>
        <v>0</v>
      </c>
      <c r="AB17" s="143">
        <f t="shared" si="29"/>
        <v>0</v>
      </c>
      <c r="AC17" s="143"/>
      <c r="AD17" s="52"/>
      <c r="AE17" s="52"/>
      <c r="AF17" s="52"/>
      <c r="AG17" s="52"/>
      <c r="AH17" s="53"/>
      <c r="AI17" s="53"/>
      <c r="AJ17" s="151"/>
      <c r="AK17" s="147">
        <f t="shared" si="28"/>
        <v>0</v>
      </c>
      <c r="AL17" s="15"/>
      <c r="AN17" s="15"/>
    </row>
    <row r="18" spans="1:40" s="16" customFormat="1" ht="33" x14ac:dyDescent="0.2">
      <c r="A18" s="218"/>
      <c r="B18" s="194"/>
      <c r="C18" s="46" t="s">
        <v>40</v>
      </c>
      <c r="D18" s="47"/>
      <c r="E18" s="56">
        <v>0</v>
      </c>
      <c r="F18" s="113" t="s">
        <v>37</v>
      </c>
      <c r="G18" s="113" t="s">
        <v>30</v>
      </c>
      <c r="H18" s="113" t="s">
        <v>31</v>
      </c>
      <c r="I18" s="113" t="s">
        <v>32</v>
      </c>
      <c r="J18" s="50" t="s">
        <v>33</v>
      </c>
      <c r="K18" s="55">
        <v>42.59</v>
      </c>
      <c r="L18" s="55">
        <v>0</v>
      </c>
      <c r="M18" s="55"/>
      <c r="N18" s="51"/>
      <c r="O18" s="51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143">
        <f t="shared" si="27"/>
        <v>0</v>
      </c>
      <c r="AB18" s="143">
        <f t="shared" si="29"/>
        <v>0</v>
      </c>
      <c r="AC18" s="143"/>
      <c r="AD18" s="52"/>
      <c r="AE18" s="52"/>
      <c r="AF18" s="52"/>
      <c r="AG18" s="52"/>
      <c r="AH18" s="53"/>
      <c r="AI18" s="53"/>
      <c r="AJ18" s="151"/>
      <c r="AK18" s="147">
        <f t="shared" si="28"/>
        <v>0</v>
      </c>
      <c r="AL18" s="15"/>
      <c r="AN18" s="15"/>
    </row>
    <row r="19" spans="1:40" s="16" customFormat="1" ht="33" x14ac:dyDescent="0.2">
      <c r="A19" s="218"/>
      <c r="B19" s="194"/>
      <c r="C19" s="46" t="s">
        <v>41</v>
      </c>
      <c r="D19" s="47"/>
      <c r="E19" s="56"/>
      <c r="F19" s="113" t="s">
        <v>29</v>
      </c>
      <c r="G19" s="113" t="s">
        <v>30</v>
      </c>
      <c r="H19" s="113" t="s">
        <v>31</v>
      </c>
      <c r="I19" s="113" t="s">
        <v>32</v>
      </c>
      <c r="J19" s="50" t="s">
        <v>38</v>
      </c>
      <c r="K19" s="55"/>
      <c r="L19" s="55">
        <v>374.1</v>
      </c>
      <c r="M19" s="55"/>
      <c r="N19" s="51"/>
      <c r="O19" s="51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143">
        <f t="shared" si="27"/>
        <v>0</v>
      </c>
      <c r="AB19" s="143">
        <f t="shared" si="29"/>
        <v>374.1</v>
      </c>
      <c r="AC19" s="143"/>
      <c r="AD19" s="52"/>
      <c r="AE19" s="52"/>
      <c r="AF19" s="52"/>
      <c r="AG19" s="52"/>
      <c r="AH19" s="53"/>
      <c r="AI19" s="53"/>
      <c r="AJ19" s="151"/>
      <c r="AK19" s="147">
        <f t="shared" si="28"/>
        <v>374.1</v>
      </c>
      <c r="AL19" s="15"/>
      <c r="AN19" s="15"/>
    </row>
    <row r="20" spans="1:40" s="16" customFormat="1" ht="33" x14ac:dyDescent="0.2">
      <c r="A20" s="218"/>
      <c r="B20" s="194"/>
      <c r="C20" s="46" t="s">
        <v>42</v>
      </c>
      <c r="D20" s="47"/>
      <c r="E20" s="56">
        <v>40</v>
      </c>
      <c r="F20" s="113" t="s">
        <v>37</v>
      </c>
      <c r="G20" s="113" t="s">
        <v>30</v>
      </c>
      <c r="H20" s="113" t="s">
        <v>31</v>
      </c>
      <c r="I20" s="113" t="s">
        <v>32</v>
      </c>
      <c r="J20" s="50" t="s">
        <v>38</v>
      </c>
      <c r="K20" s="55">
        <v>39.200000000000003</v>
      </c>
      <c r="L20" s="55">
        <v>1568</v>
      </c>
      <c r="M20" s="55"/>
      <c r="N20" s="51"/>
      <c r="O20" s="51"/>
      <c r="P20" s="52"/>
      <c r="Q20" s="52">
        <v>40</v>
      </c>
      <c r="R20" s="52">
        <v>1508</v>
      </c>
      <c r="S20" s="52"/>
      <c r="T20" s="52"/>
      <c r="U20" s="52"/>
      <c r="V20" s="52"/>
      <c r="W20" s="52"/>
      <c r="X20" s="52"/>
      <c r="Y20" s="52"/>
      <c r="Z20" s="52"/>
      <c r="AA20" s="143">
        <f t="shared" si="27"/>
        <v>0</v>
      </c>
      <c r="AB20" s="143">
        <f t="shared" si="29"/>
        <v>60</v>
      </c>
      <c r="AC20" s="143"/>
      <c r="AD20" s="52"/>
      <c r="AE20" s="52"/>
      <c r="AF20" s="52"/>
      <c r="AG20" s="52"/>
      <c r="AH20" s="53"/>
      <c r="AI20" s="53"/>
      <c r="AJ20" s="151"/>
      <c r="AK20" s="147">
        <f t="shared" si="28"/>
        <v>1568</v>
      </c>
      <c r="AL20" s="15"/>
      <c r="AN20" s="15"/>
    </row>
    <row r="21" spans="1:40" s="16" customFormat="1" ht="33" x14ac:dyDescent="0.2">
      <c r="A21" s="218"/>
      <c r="B21" s="194"/>
      <c r="C21" s="46" t="s">
        <v>43</v>
      </c>
      <c r="D21" s="47"/>
      <c r="E21" s="56">
        <v>180</v>
      </c>
      <c r="F21" s="113" t="s">
        <v>29</v>
      </c>
      <c r="G21" s="113" t="s">
        <v>30</v>
      </c>
      <c r="H21" s="113" t="s">
        <v>31</v>
      </c>
      <c r="I21" s="113" t="s">
        <v>32</v>
      </c>
      <c r="J21" s="50" t="s">
        <v>38</v>
      </c>
      <c r="K21" s="55"/>
      <c r="L21" s="55">
        <v>2181.6</v>
      </c>
      <c r="M21" s="55"/>
      <c r="N21" s="51"/>
      <c r="O21" s="51"/>
      <c r="P21" s="52"/>
      <c r="Q21" s="52">
        <v>180</v>
      </c>
      <c r="R21" s="52">
        <v>1879.2</v>
      </c>
      <c r="S21" s="52"/>
      <c r="T21" s="52"/>
      <c r="U21" s="52"/>
      <c r="V21" s="52"/>
      <c r="W21" s="52"/>
      <c r="X21" s="52"/>
      <c r="Y21" s="52"/>
      <c r="Z21" s="52"/>
      <c r="AA21" s="143">
        <f t="shared" si="27"/>
        <v>0</v>
      </c>
      <c r="AB21" s="143">
        <f t="shared" si="29"/>
        <v>302.39999999999986</v>
      </c>
      <c r="AC21" s="143"/>
      <c r="AD21" s="52"/>
      <c r="AE21" s="52"/>
      <c r="AF21" s="52"/>
      <c r="AG21" s="52"/>
      <c r="AH21" s="53"/>
      <c r="AI21" s="53"/>
      <c r="AJ21" s="151"/>
      <c r="AK21" s="147">
        <f t="shared" si="28"/>
        <v>2181.6</v>
      </c>
      <c r="AL21" s="15"/>
      <c r="AN21" s="15"/>
    </row>
    <row r="22" spans="1:40" s="16" customFormat="1" ht="33" x14ac:dyDescent="0.2">
      <c r="A22" s="218"/>
      <c r="B22" s="194"/>
      <c r="C22" s="46" t="s">
        <v>44</v>
      </c>
      <c r="D22" s="47"/>
      <c r="E22" s="56">
        <v>0</v>
      </c>
      <c r="F22" s="113" t="s">
        <v>37</v>
      </c>
      <c r="G22" s="113" t="s">
        <v>30</v>
      </c>
      <c r="H22" s="113" t="s">
        <v>31</v>
      </c>
      <c r="I22" s="113" t="s">
        <v>32</v>
      </c>
      <c r="J22" s="50" t="s">
        <v>38</v>
      </c>
      <c r="K22" s="55">
        <v>117.61</v>
      </c>
      <c r="L22" s="55">
        <v>0</v>
      </c>
      <c r="M22" s="55"/>
      <c r="N22" s="51"/>
      <c r="O22" s="51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143">
        <f t="shared" si="27"/>
        <v>0</v>
      </c>
      <c r="AB22" s="143">
        <f t="shared" si="29"/>
        <v>0</v>
      </c>
      <c r="AC22" s="143"/>
      <c r="AD22" s="52"/>
      <c r="AE22" s="52"/>
      <c r="AF22" s="52"/>
      <c r="AG22" s="52"/>
      <c r="AH22" s="53"/>
      <c r="AI22" s="53"/>
      <c r="AJ22" s="151"/>
      <c r="AK22" s="147">
        <f t="shared" si="28"/>
        <v>0</v>
      </c>
      <c r="AL22" s="15"/>
      <c r="AN22" s="15"/>
    </row>
    <row r="23" spans="1:40" s="16" customFormat="1" ht="33" x14ac:dyDescent="0.2">
      <c r="A23" s="218"/>
      <c r="B23" s="194"/>
      <c r="C23" s="46" t="s">
        <v>45</v>
      </c>
      <c r="D23" s="47"/>
      <c r="E23" s="56">
        <v>0</v>
      </c>
      <c r="F23" s="113" t="s">
        <v>37</v>
      </c>
      <c r="G23" s="113" t="s">
        <v>30</v>
      </c>
      <c r="H23" s="113" t="s">
        <v>31</v>
      </c>
      <c r="I23" s="113" t="s">
        <v>32</v>
      </c>
      <c r="J23" s="50" t="s">
        <v>38</v>
      </c>
      <c r="K23" s="55">
        <v>117.61</v>
      </c>
      <c r="L23" s="55">
        <v>0</v>
      </c>
      <c r="M23" s="55"/>
      <c r="N23" s="51"/>
      <c r="O23" s="51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143">
        <f t="shared" si="27"/>
        <v>0</v>
      </c>
      <c r="AB23" s="143">
        <f t="shared" si="29"/>
        <v>0</v>
      </c>
      <c r="AC23" s="143"/>
      <c r="AD23" s="52"/>
      <c r="AE23" s="52"/>
      <c r="AF23" s="52"/>
      <c r="AG23" s="52"/>
      <c r="AH23" s="53"/>
      <c r="AI23" s="53"/>
      <c r="AJ23" s="151"/>
      <c r="AK23" s="147">
        <f t="shared" si="28"/>
        <v>0</v>
      </c>
      <c r="AL23" s="15"/>
      <c r="AN23" s="15"/>
    </row>
    <row r="24" spans="1:40" s="16" customFormat="1" ht="33" x14ac:dyDescent="0.2">
      <c r="A24" s="218"/>
      <c r="B24" s="194" t="s">
        <v>46</v>
      </c>
      <c r="C24" s="46" t="s">
        <v>47</v>
      </c>
      <c r="D24" s="48"/>
      <c r="E24" s="56">
        <v>24</v>
      </c>
      <c r="F24" s="113" t="s">
        <v>37</v>
      </c>
      <c r="G24" s="113" t="s">
        <v>30</v>
      </c>
      <c r="H24" s="113" t="s">
        <v>31</v>
      </c>
      <c r="I24" s="113" t="s">
        <v>32</v>
      </c>
      <c r="J24" s="50" t="s">
        <v>38</v>
      </c>
      <c r="K24" s="55"/>
      <c r="L24" s="55">
        <v>2822.64</v>
      </c>
      <c r="M24" s="55"/>
      <c r="N24" s="51"/>
      <c r="O24" s="51"/>
      <c r="P24" s="52"/>
      <c r="Q24" s="52">
        <v>24</v>
      </c>
      <c r="R24" s="52">
        <v>2505.6</v>
      </c>
      <c r="S24" s="52"/>
      <c r="T24" s="52"/>
      <c r="U24" s="52"/>
      <c r="V24" s="52"/>
      <c r="W24" s="52"/>
      <c r="X24" s="52"/>
      <c r="Y24" s="52"/>
      <c r="Z24" s="52"/>
      <c r="AA24" s="143">
        <f t="shared" si="27"/>
        <v>0</v>
      </c>
      <c r="AB24" s="143">
        <f t="shared" si="29"/>
        <v>317.03999999999996</v>
      </c>
      <c r="AC24" s="143"/>
      <c r="AD24" s="52"/>
      <c r="AE24" s="52"/>
      <c r="AF24" s="52"/>
      <c r="AG24" s="52"/>
      <c r="AH24" s="53"/>
      <c r="AI24" s="53"/>
      <c r="AJ24" s="151"/>
      <c r="AK24" s="147">
        <f t="shared" si="28"/>
        <v>2822.64</v>
      </c>
      <c r="AL24" s="15"/>
      <c r="AN24" s="15"/>
    </row>
    <row r="25" spans="1:40" s="16" customFormat="1" ht="33" x14ac:dyDescent="0.2">
      <c r="A25" s="218"/>
      <c r="B25" s="194"/>
      <c r="C25" s="46" t="s">
        <v>48</v>
      </c>
      <c r="D25" s="47"/>
      <c r="E25" s="56">
        <v>3</v>
      </c>
      <c r="F25" s="113" t="s">
        <v>29</v>
      </c>
      <c r="G25" s="113" t="s">
        <v>30</v>
      </c>
      <c r="H25" s="113" t="s">
        <v>31</v>
      </c>
      <c r="I25" s="113" t="s">
        <v>32</v>
      </c>
      <c r="J25" s="50" t="s">
        <v>33</v>
      </c>
      <c r="K25" s="55">
        <v>285.00503999999995</v>
      </c>
      <c r="L25" s="55">
        <v>855.01511999999991</v>
      </c>
      <c r="M25" s="55"/>
      <c r="N25" s="51"/>
      <c r="O25" s="51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143">
        <f t="shared" si="27"/>
        <v>3</v>
      </c>
      <c r="AB25" s="143">
        <f t="shared" si="29"/>
        <v>855.01511999999991</v>
      </c>
      <c r="AC25" s="143"/>
      <c r="AD25" s="52"/>
      <c r="AE25" s="52"/>
      <c r="AF25" s="52"/>
      <c r="AG25" s="52"/>
      <c r="AH25" s="53"/>
      <c r="AI25" s="53"/>
      <c r="AJ25" s="151"/>
      <c r="AK25" s="147">
        <f t="shared" si="28"/>
        <v>855.01511999999991</v>
      </c>
      <c r="AL25" s="15"/>
      <c r="AN25" s="15"/>
    </row>
    <row r="26" spans="1:40" s="16" customFormat="1" ht="33" x14ac:dyDescent="0.2">
      <c r="A26" s="218"/>
      <c r="B26" s="194"/>
      <c r="C26" s="46" t="s">
        <v>49</v>
      </c>
      <c r="D26" s="47"/>
      <c r="E26" s="56"/>
      <c r="F26" s="113" t="s">
        <v>29</v>
      </c>
      <c r="G26" s="113" t="s">
        <v>30</v>
      </c>
      <c r="H26" s="113" t="s">
        <v>31</v>
      </c>
      <c r="I26" s="113" t="s">
        <v>32</v>
      </c>
      <c r="J26" s="50" t="s">
        <v>38</v>
      </c>
      <c r="K26" s="55"/>
      <c r="L26" s="55">
        <v>931.35</v>
      </c>
      <c r="M26" s="55"/>
      <c r="N26" s="51"/>
      <c r="O26" s="51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143">
        <f t="shared" si="27"/>
        <v>0</v>
      </c>
      <c r="AB26" s="143">
        <f t="shared" si="29"/>
        <v>931.35</v>
      </c>
      <c r="AC26" s="143"/>
      <c r="AD26" s="52"/>
      <c r="AE26" s="52"/>
      <c r="AF26" s="52"/>
      <c r="AG26" s="52"/>
      <c r="AH26" s="53"/>
      <c r="AI26" s="53"/>
      <c r="AJ26" s="151"/>
      <c r="AK26" s="147">
        <f t="shared" si="28"/>
        <v>931.35</v>
      </c>
      <c r="AL26" s="15"/>
      <c r="AN26" s="15"/>
    </row>
    <row r="27" spans="1:40" s="16" customFormat="1" ht="33" x14ac:dyDescent="0.2">
      <c r="A27" s="218"/>
      <c r="B27" s="194"/>
      <c r="C27" s="46" t="s">
        <v>50</v>
      </c>
      <c r="D27" s="47"/>
      <c r="E27" s="56"/>
      <c r="F27" s="113" t="s">
        <v>29</v>
      </c>
      <c r="G27" s="113" t="s">
        <v>30</v>
      </c>
      <c r="H27" s="113" t="s">
        <v>31</v>
      </c>
      <c r="I27" s="113" t="s">
        <v>32</v>
      </c>
      <c r="J27" s="50" t="s">
        <v>38</v>
      </c>
      <c r="K27" s="55"/>
      <c r="L27" s="55">
        <f>2189.9-1500</f>
        <v>689.90000000000009</v>
      </c>
      <c r="M27" s="55"/>
      <c r="N27" s="51"/>
      <c r="O27" s="51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143">
        <f t="shared" si="27"/>
        <v>0</v>
      </c>
      <c r="AB27" s="143">
        <f t="shared" si="29"/>
        <v>689.90000000000009</v>
      </c>
      <c r="AC27" s="143"/>
      <c r="AD27" s="52"/>
      <c r="AE27" s="52"/>
      <c r="AF27" s="52"/>
      <c r="AG27" s="52"/>
      <c r="AH27" s="53"/>
      <c r="AI27" s="53"/>
      <c r="AJ27" s="151"/>
      <c r="AK27" s="147">
        <f t="shared" si="28"/>
        <v>689.90000000000009</v>
      </c>
      <c r="AL27" s="15"/>
      <c r="AN27" s="15"/>
    </row>
    <row r="28" spans="1:40" s="16" customFormat="1" ht="33" x14ac:dyDescent="0.2">
      <c r="A28" s="218"/>
      <c r="B28" s="194"/>
      <c r="C28" s="46" t="s">
        <v>51</v>
      </c>
      <c r="D28" s="47"/>
      <c r="E28" s="56"/>
      <c r="F28" s="113" t="s">
        <v>29</v>
      </c>
      <c r="G28" s="113" t="s">
        <v>30</v>
      </c>
      <c r="H28" s="113" t="s">
        <v>31</v>
      </c>
      <c r="I28" s="113" t="s">
        <v>32</v>
      </c>
      <c r="J28" s="50" t="s">
        <v>38</v>
      </c>
      <c r="K28" s="55"/>
      <c r="L28" s="55">
        <v>569</v>
      </c>
      <c r="M28" s="55"/>
      <c r="N28" s="51"/>
      <c r="O28" s="51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143">
        <f t="shared" si="27"/>
        <v>0</v>
      </c>
      <c r="AB28" s="143">
        <f t="shared" si="29"/>
        <v>569</v>
      </c>
      <c r="AC28" s="143"/>
      <c r="AD28" s="52"/>
      <c r="AE28" s="52"/>
      <c r="AF28" s="52"/>
      <c r="AG28" s="52"/>
      <c r="AH28" s="53"/>
      <c r="AI28" s="53"/>
      <c r="AJ28" s="151"/>
      <c r="AK28" s="147">
        <f t="shared" si="28"/>
        <v>569</v>
      </c>
      <c r="AL28" s="15"/>
      <c r="AN28" s="15"/>
    </row>
    <row r="29" spans="1:40" s="16" customFormat="1" ht="33" x14ac:dyDescent="0.2">
      <c r="A29" s="218"/>
      <c r="B29" s="194"/>
      <c r="C29" s="46" t="s">
        <v>52</v>
      </c>
      <c r="D29" s="47"/>
      <c r="E29" s="56">
        <v>30</v>
      </c>
      <c r="F29" s="113" t="s">
        <v>29</v>
      </c>
      <c r="G29" s="113" t="s">
        <v>30</v>
      </c>
      <c r="H29" s="113" t="s">
        <v>31</v>
      </c>
      <c r="I29" s="113" t="s">
        <v>32</v>
      </c>
      <c r="J29" s="50" t="s">
        <v>38</v>
      </c>
      <c r="K29" s="55">
        <v>20.55</v>
      </c>
      <c r="L29" s="55">
        <v>616.5</v>
      </c>
      <c r="M29" s="55"/>
      <c r="N29" s="51"/>
      <c r="O29" s="51"/>
      <c r="P29" s="52"/>
      <c r="Q29" s="52">
        <v>15</v>
      </c>
      <c r="R29" s="52">
        <v>226.2</v>
      </c>
      <c r="S29" s="52"/>
      <c r="T29" s="52"/>
      <c r="U29" s="52"/>
      <c r="V29" s="52"/>
      <c r="W29" s="52"/>
      <c r="X29" s="52"/>
      <c r="Y29" s="52"/>
      <c r="Z29" s="52"/>
      <c r="AA29" s="143">
        <f t="shared" si="27"/>
        <v>15</v>
      </c>
      <c r="AB29" s="143">
        <f t="shared" si="29"/>
        <v>390.3</v>
      </c>
      <c r="AC29" s="143"/>
      <c r="AD29" s="52"/>
      <c r="AE29" s="52"/>
      <c r="AF29" s="52"/>
      <c r="AG29" s="52"/>
      <c r="AH29" s="53"/>
      <c r="AI29" s="53"/>
      <c r="AJ29" s="151"/>
      <c r="AK29" s="147">
        <f t="shared" si="28"/>
        <v>616.5</v>
      </c>
      <c r="AL29" s="15"/>
      <c r="AN29" s="15"/>
    </row>
    <row r="30" spans="1:40" s="16" customFormat="1" ht="33" x14ac:dyDescent="0.2">
      <c r="A30" s="218"/>
      <c r="B30" s="194"/>
      <c r="C30" s="46" t="s">
        <v>53</v>
      </c>
      <c r="D30" s="47"/>
      <c r="E30" s="56">
        <v>10</v>
      </c>
      <c r="F30" s="113" t="s">
        <v>29</v>
      </c>
      <c r="G30" s="113" t="s">
        <v>30</v>
      </c>
      <c r="H30" s="113" t="s">
        <v>31</v>
      </c>
      <c r="I30" s="113" t="s">
        <v>32</v>
      </c>
      <c r="J30" s="50" t="s">
        <v>38</v>
      </c>
      <c r="K30" s="55">
        <v>17.399999999999999</v>
      </c>
      <c r="L30" s="55">
        <v>174</v>
      </c>
      <c r="M30" s="55"/>
      <c r="N30" s="51"/>
      <c r="O30" s="51"/>
      <c r="P30" s="52"/>
      <c r="Q30" s="52">
        <v>2</v>
      </c>
      <c r="R30" s="52">
        <v>16.239999999999998</v>
      </c>
      <c r="S30" s="52"/>
      <c r="T30" s="52"/>
      <c r="U30" s="52"/>
      <c r="V30" s="52"/>
      <c r="W30" s="52"/>
      <c r="X30" s="52"/>
      <c r="Y30" s="52"/>
      <c r="Z30" s="52"/>
      <c r="AA30" s="143">
        <f t="shared" si="27"/>
        <v>8</v>
      </c>
      <c r="AB30" s="143">
        <f t="shared" si="29"/>
        <v>157.76</v>
      </c>
      <c r="AC30" s="143"/>
      <c r="AD30" s="52"/>
      <c r="AE30" s="52"/>
      <c r="AF30" s="52"/>
      <c r="AG30" s="52"/>
      <c r="AH30" s="53"/>
      <c r="AI30" s="53"/>
      <c r="AJ30" s="151"/>
      <c r="AK30" s="147">
        <f t="shared" si="28"/>
        <v>174</v>
      </c>
      <c r="AL30" s="15"/>
      <c r="AN30" s="15"/>
    </row>
    <row r="31" spans="1:40" s="16" customFormat="1" ht="33" x14ac:dyDescent="0.2">
      <c r="A31" s="218"/>
      <c r="B31" s="194"/>
      <c r="C31" s="46" t="s">
        <v>54</v>
      </c>
      <c r="D31" s="47"/>
      <c r="E31" s="56">
        <v>10</v>
      </c>
      <c r="F31" s="113" t="s">
        <v>55</v>
      </c>
      <c r="G31" s="113" t="s">
        <v>30</v>
      </c>
      <c r="H31" s="113" t="s">
        <v>31</v>
      </c>
      <c r="I31" s="113" t="s">
        <v>32</v>
      </c>
      <c r="J31" s="50" t="s">
        <v>33</v>
      </c>
      <c r="K31" s="55">
        <v>155</v>
      </c>
      <c r="L31" s="55">
        <v>1550</v>
      </c>
      <c r="M31" s="55"/>
      <c r="N31" s="51"/>
      <c r="O31" s="51"/>
      <c r="P31" s="52"/>
      <c r="Q31" s="52">
        <v>2</v>
      </c>
      <c r="R31" s="52">
        <v>457.02</v>
      </c>
      <c r="S31" s="52"/>
      <c r="T31" s="52"/>
      <c r="U31" s="52"/>
      <c r="V31" s="52"/>
      <c r="W31" s="52"/>
      <c r="X31" s="52"/>
      <c r="Y31" s="52"/>
      <c r="Z31" s="52"/>
      <c r="AA31" s="143">
        <f t="shared" si="27"/>
        <v>8</v>
      </c>
      <c r="AB31" s="143">
        <f t="shared" si="29"/>
        <v>1092.98</v>
      </c>
      <c r="AC31" s="143"/>
      <c r="AD31" s="52"/>
      <c r="AE31" s="52"/>
      <c r="AF31" s="52"/>
      <c r="AG31" s="52"/>
      <c r="AH31" s="53"/>
      <c r="AI31" s="53"/>
      <c r="AJ31" s="151"/>
      <c r="AK31" s="147">
        <f t="shared" si="28"/>
        <v>1550</v>
      </c>
      <c r="AL31" s="15"/>
      <c r="AN31" s="15"/>
    </row>
    <row r="32" spans="1:40" s="16" customFormat="1" ht="33" x14ac:dyDescent="0.2">
      <c r="A32" s="218"/>
      <c r="B32" s="194"/>
      <c r="C32" s="46" t="s">
        <v>56</v>
      </c>
      <c r="D32" s="47"/>
      <c r="E32" s="56">
        <v>200</v>
      </c>
      <c r="F32" s="113" t="s">
        <v>37</v>
      </c>
      <c r="G32" s="113" t="s">
        <v>30</v>
      </c>
      <c r="H32" s="113" t="s">
        <v>31</v>
      </c>
      <c r="I32" s="113" t="s">
        <v>32</v>
      </c>
      <c r="J32" s="50" t="s">
        <v>38</v>
      </c>
      <c r="K32" s="55">
        <v>16.63</v>
      </c>
      <c r="L32" s="55">
        <f>3326-210.95</f>
        <v>3115.05</v>
      </c>
      <c r="M32" s="55"/>
      <c r="N32" s="51"/>
      <c r="O32" s="51"/>
      <c r="P32" s="52"/>
      <c r="Q32" s="52">
        <v>187</v>
      </c>
      <c r="R32" s="52">
        <v>2928.42</v>
      </c>
      <c r="S32" s="52"/>
      <c r="T32" s="52"/>
      <c r="U32" s="52"/>
      <c r="V32" s="52"/>
      <c r="W32" s="52"/>
      <c r="X32" s="52"/>
      <c r="Y32" s="52"/>
      <c r="Z32" s="52"/>
      <c r="AA32" s="143">
        <f t="shared" si="27"/>
        <v>13</v>
      </c>
      <c r="AB32" s="143">
        <f t="shared" si="29"/>
        <v>186.63000000000011</v>
      </c>
      <c r="AC32" s="143"/>
      <c r="AD32" s="52"/>
      <c r="AE32" s="52"/>
      <c r="AF32" s="52"/>
      <c r="AG32" s="52"/>
      <c r="AH32" s="53"/>
      <c r="AI32" s="53"/>
      <c r="AJ32" s="151"/>
      <c r="AK32" s="147">
        <f t="shared" si="28"/>
        <v>3115.05</v>
      </c>
      <c r="AL32" s="15"/>
      <c r="AN32" s="15"/>
    </row>
    <row r="33" spans="1:40" s="16" customFormat="1" ht="33" x14ac:dyDescent="0.2">
      <c r="A33" s="218"/>
      <c r="B33" s="194"/>
      <c r="C33" s="46" t="s">
        <v>57</v>
      </c>
      <c r="D33" s="47"/>
      <c r="E33" s="54">
        <v>60</v>
      </c>
      <c r="F33" s="113" t="s">
        <v>29</v>
      </c>
      <c r="G33" s="113" t="s">
        <v>30</v>
      </c>
      <c r="H33" s="113" t="s">
        <v>31</v>
      </c>
      <c r="I33" s="113" t="s">
        <v>32</v>
      </c>
      <c r="J33" s="50" t="s">
        <v>33</v>
      </c>
      <c r="K33" s="54">
        <v>11.48</v>
      </c>
      <c r="L33" s="55">
        <f>899.986+210.95</f>
        <v>1110.9359999999999</v>
      </c>
      <c r="M33" s="55"/>
      <c r="N33" s="51"/>
      <c r="O33" s="51"/>
      <c r="P33" s="52"/>
      <c r="Q33" s="52">
        <v>60</v>
      </c>
      <c r="R33" s="52">
        <v>689.04</v>
      </c>
      <c r="S33" s="52"/>
      <c r="T33" s="52"/>
      <c r="U33" s="52"/>
      <c r="V33" s="52"/>
      <c r="W33" s="52"/>
      <c r="X33" s="52"/>
      <c r="Y33" s="52"/>
      <c r="Z33" s="52"/>
      <c r="AA33" s="143">
        <f t="shared" si="27"/>
        <v>0</v>
      </c>
      <c r="AB33" s="143">
        <f t="shared" si="29"/>
        <v>421.89599999999996</v>
      </c>
      <c r="AC33" s="143"/>
      <c r="AD33" s="52"/>
      <c r="AE33" s="52"/>
      <c r="AF33" s="52"/>
      <c r="AG33" s="52"/>
      <c r="AH33" s="53"/>
      <c r="AI33" s="53"/>
      <c r="AJ33" s="151"/>
      <c r="AK33" s="147">
        <f t="shared" si="28"/>
        <v>1110.9359999999999</v>
      </c>
      <c r="AL33" s="15"/>
      <c r="AN33" s="15"/>
    </row>
    <row r="34" spans="1:40" s="16" customFormat="1" ht="33" x14ac:dyDescent="0.2">
      <c r="A34" s="218"/>
      <c r="B34" s="194"/>
      <c r="C34" s="46" t="s">
        <v>58</v>
      </c>
      <c r="D34" s="47"/>
      <c r="E34" s="54">
        <v>60</v>
      </c>
      <c r="F34" s="113" t="s">
        <v>29</v>
      </c>
      <c r="G34" s="113" t="s">
        <v>30</v>
      </c>
      <c r="H34" s="113" t="s">
        <v>31</v>
      </c>
      <c r="I34" s="113" t="s">
        <v>32</v>
      </c>
      <c r="J34" s="50" t="s">
        <v>38</v>
      </c>
      <c r="K34" s="54">
        <v>15.08</v>
      </c>
      <c r="L34" s="55">
        <v>997.8</v>
      </c>
      <c r="M34" s="55"/>
      <c r="N34" s="51"/>
      <c r="O34" s="51"/>
      <c r="P34" s="52"/>
      <c r="Q34" s="54">
        <v>60</v>
      </c>
      <c r="R34" s="52">
        <v>904.8</v>
      </c>
      <c r="S34" s="52"/>
      <c r="T34" s="52"/>
      <c r="U34" s="52"/>
      <c r="V34" s="52"/>
      <c r="W34" s="52"/>
      <c r="X34" s="52"/>
      <c r="Y34" s="52"/>
      <c r="Z34" s="52"/>
      <c r="AA34" s="143">
        <f t="shared" si="27"/>
        <v>0</v>
      </c>
      <c r="AB34" s="143">
        <f t="shared" si="29"/>
        <v>93</v>
      </c>
      <c r="AC34" s="143"/>
      <c r="AD34" s="52"/>
      <c r="AE34" s="52"/>
      <c r="AF34" s="52"/>
      <c r="AG34" s="52"/>
      <c r="AH34" s="53"/>
      <c r="AI34" s="53"/>
      <c r="AJ34" s="151"/>
      <c r="AK34" s="147">
        <f t="shared" si="28"/>
        <v>997.8</v>
      </c>
      <c r="AL34" s="15"/>
      <c r="AN34" s="15"/>
    </row>
    <row r="35" spans="1:40" s="16" customFormat="1" ht="33" x14ac:dyDescent="0.2">
      <c r="A35" s="218"/>
      <c r="B35" s="194"/>
      <c r="C35" s="46" t="s">
        <v>59</v>
      </c>
      <c r="D35" s="47"/>
      <c r="E35" s="54">
        <v>24</v>
      </c>
      <c r="F35" s="113" t="s">
        <v>29</v>
      </c>
      <c r="G35" s="113" t="s">
        <v>30</v>
      </c>
      <c r="H35" s="113" t="s">
        <v>31</v>
      </c>
      <c r="I35" s="113" t="s">
        <v>32</v>
      </c>
      <c r="J35" s="50" t="s">
        <v>38</v>
      </c>
      <c r="K35" s="54">
        <f>1781.76/24</f>
        <v>74.239999999999995</v>
      </c>
      <c r="L35" s="55">
        <f>1995.84-217.16</f>
        <v>1778.6799999999998</v>
      </c>
      <c r="M35" s="55"/>
      <c r="N35" s="51"/>
      <c r="O35" s="51"/>
      <c r="P35" s="52"/>
      <c r="Q35" s="52">
        <v>24</v>
      </c>
      <c r="R35" s="52">
        <v>1781.76</v>
      </c>
      <c r="S35" s="52"/>
      <c r="T35" s="52"/>
      <c r="U35" s="52"/>
      <c r="V35" s="52"/>
      <c r="W35" s="52"/>
      <c r="X35" s="52"/>
      <c r="Y35" s="52"/>
      <c r="Z35" s="52"/>
      <c r="AA35" s="143">
        <f t="shared" si="27"/>
        <v>0</v>
      </c>
      <c r="AB35" s="143">
        <f t="shared" si="29"/>
        <v>-3.0800000000001546</v>
      </c>
      <c r="AC35" s="143"/>
      <c r="AD35" s="52"/>
      <c r="AE35" s="52"/>
      <c r="AF35" s="52"/>
      <c r="AG35" s="52"/>
      <c r="AH35" s="53"/>
      <c r="AI35" s="53"/>
      <c r="AJ35" s="151"/>
      <c r="AK35" s="147">
        <f t="shared" si="28"/>
        <v>1778.6799999999998</v>
      </c>
      <c r="AL35" s="15"/>
      <c r="AN35" s="15"/>
    </row>
    <row r="36" spans="1:40" s="16" customFormat="1" ht="33" x14ac:dyDescent="0.2">
      <c r="A36" s="218"/>
      <c r="B36" s="194"/>
      <c r="C36" s="46" t="s">
        <v>60</v>
      </c>
      <c r="D36" s="47"/>
      <c r="E36" s="54">
        <v>1</v>
      </c>
      <c r="F36" s="113" t="s">
        <v>61</v>
      </c>
      <c r="G36" s="113" t="s">
        <v>30</v>
      </c>
      <c r="H36" s="113" t="s">
        <v>31</v>
      </c>
      <c r="I36" s="113" t="s">
        <v>32</v>
      </c>
      <c r="J36" s="50" t="s">
        <v>33</v>
      </c>
      <c r="K36" s="54">
        <v>320.16000000000003</v>
      </c>
      <c r="L36" s="55">
        <f>103+217.16</f>
        <v>320.15999999999997</v>
      </c>
      <c r="M36" s="55"/>
      <c r="N36" s="51"/>
      <c r="O36" s="51"/>
      <c r="P36" s="52"/>
      <c r="Q36" s="52">
        <v>1</v>
      </c>
      <c r="R36" s="52">
        <v>320.16000000000003</v>
      </c>
      <c r="S36" s="52"/>
      <c r="T36" s="52"/>
      <c r="U36" s="52"/>
      <c r="V36" s="52"/>
      <c r="W36" s="52"/>
      <c r="X36" s="52"/>
      <c r="Y36" s="52"/>
      <c r="Z36" s="52"/>
      <c r="AA36" s="143">
        <f t="shared" si="27"/>
        <v>0</v>
      </c>
      <c r="AB36" s="143">
        <f t="shared" si="29"/>
        <v>-5.6843418860808015E-14</v>
      </c>
      <c r="AC36" s="143"/>
      <c r="AD36" s="52"/>
      <c r="AE36" s="52"/>
      <c r="AF36" s="52"/>
      <c r="AG36" s="52"/>
      <c r="AH36" s="53"/>
      <c r="AI36" s="53"/>
      <c r="AJ36" s="151"/>
      <c r="AK36" s="147">
        <f t="shared" si="28"/>
        <v>320.15999999999997</v>
      </c>
      <c r="AL36" s="15"/>
      <c r="AN36" s="15"/>
    </row>
    <row r="37" spans="1:40" s="16" customFormat="1" ht="33" x14ac:dyDescent="0.2">
      <c r="A37" s="218"/>
      <c r="B37" s="194"/>
      <c r="C37" s="46" t="s">
        <v>62</v>
      </c>
      <c r="D37" s="47"/>
      <c r="E37" s="54">
        <v>24</v>
      </c>
      <c r="F37" s="113" t="s">
        <v>29</v>
      </c>
      <c r="G37" s="113" t="s">
        <v>30</v>
      </c>
      <c r="H37" s="113" t="s">
        <v>31</v>
      </c>
      <c r="I37" s="113" t="s">
        <v>32</v>
      </c>
      <c r="J37" s="50" t="s">
        <v>33</v>
      </c>
      <c r="K37" s="54"/>
      <c r="L37" s="55">
        <f>1031.9824-249.18</f>
        <v>782.80240000000003</v>
      </c>
      <c r="M37" s="55"/>
      <c r="N37" s="51"/>
      <c r="O37" s="51"/>
      <c r="P37" s="52"/>
      <c r="Q37" s="52">
        <v>24</v>
      </c>
      <c r="R37" s="52">
        <v>294.27</v>
      </c>
      <c r="S37" s="52"/>
      <c r="T37" s="52"/>
      <c r="U37" s="52"/>
      <c r="V37" s="52"/>
      <c r="W37" s="52"/>
      <c r="X37" s="52"/>
      <c r="Y37" s="52"/>
      <c r="Z37" s="52"/>
      <c r="AA37" s="143">
        <f t="shared" si="27"/>
        <v>0</v>
      </c>
      <c r="AB37" s="143">
        <f t="shared" si="29"/>
        <v>488.53240000000005</v>
      </c>
      <c r="AC37" s="143"/>
      <c r="AD37" s="52"/>
      <c r="AE37" s="52"/>
      <c r="AF37" s="52"/>
      <c r="AG37" s="52"/>
      <c r="AH37" s="53"/>
      <c r="AI37" s="53"/>
      <c r="AJ37" s="151"/>
      <c r="AK37" s="147">
        <f t="shared" si="28"/>
        <v>782.80240000000003</v>
      </c>
      <c r="AL37" s="15"/>
      <c r="AN37" s="15"/>
    </row>
    <row r="38" spans="1:40" s="16" customFormat="1" ht="33" x14ac:dyDescent="0.2">
      <c r="A38" s="218"/>
      <c r="B38" s="194"/>
      <c r="C38" s="46" t="s">
        <v>63</v>
      </c>
      <c r="D38" s="47"/>
      <c r="E38" s="54">
        <v>24</v>
      </c>
      <c r="F38" s="113" t="s">
        <v>29</v>
      </c>
      <c r="G38" s="113" t="s">
        <v>30</v>
      </c>
      <c r="H38" s="113" t="s">
        <v>31</v>
      </c>
      <c r="I38" s="113" t="s">
        <v>32</v>
      </c>
      <c r="J38" s="50" t="s">
        <v>33</v>
      </c>
      <c r="K38" s="54"/>
      <c r="L38" s="55">
        <v>455.9635199999999</v>
      </c>
      <c r="M38" s="55"/>
      <c r="N38" s="51"/>
      <c r="O38" s="51"/>
      <c r="P38" s="52"/>
      <c r="Q38" s="52">
        <v>24</v>
      </c>
      <c r="R38" s="52">
        <v>294.27</v>
      </c>
      <c r="S38" s="52"/>
      <c r="T38" s="52"/>
      <c r="U38" s="52"/>
      <c r="V38" s="52"/>
      <c r="W38" s="52"/>
      <c r="X38" s="52"/>
      <c r="Y38" s="52"/>
      <c r="Z38" s="52"/>
      <c r="AA38" s="143">
        <f t="shared" si="27"/>
        <v>0</v>
      </c>
      <c r="AB38" s="143">
        <f t="shared" si="29"/>
        <v>161.69351999999992</v>
      </c>
      <c r="AC38" s="143"/>
      <c r="AD38" s="52"/>
      <c r="AE38" s="52"/>
      <c r="AF38" s="52"/>
      <c r="AG38" s="52"/>
      <c r="AH38" s="53"/>
      <c r="AI38" s="53"/>
      <c r="AJ38" s="151"/>
      <c r="AK38" s="147">
        <f t="shared" si="28"/>
        <v>455.9635199999999</v>
      </c>
      <c r="AL38" s="15"/>
      <c r="AN38" s="15"/>
    </row>
    <row r="39" spans="1:40" s="16" customFormat="1" ht="33" x14ac:dyDescent="0.2">
      <c r="A39" s="218"/>
      <c r="B39" s="194"/>
      <c r="C39" s="46" t="s">
        <v>64</v>
      </c>
      <c r="D39" s="47"/>
      <c r="E39" s="54"/>
      <c r="F39" s="113" t="s">
        <v>61</v>
      </c>
      <c r="G39" s="113" t="s">
        <v>30</v>
      </c>
      <c r="H39" s="113" t="s">
        <v>31</v>
      </c>
      <c r="I39" s="113" t="s">
        <v>32</v>
      </c>
      <c r="J39" s="50" t="s">
        <v>38</v>
      </c>
      <c r="K39" s="54"/>
      <c r="L39" s="55">
        <f>1653.6-1000</f>
        <v>653.59999999999991</v>
      </c>
      <c r="M39" s="55"/>
      <c r="N39" s="51"/>
      <c r="O39" s="51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143">
        <f t="shared" si="27"/>
        <v>0</v>
      </c>
      <c r="AB39" s="143">
        <f t="shared" si="29"/>
        <v>653.59999999999991</v>
      </c>
      <c r="AC39" s="143"/>
      <c r="AD39" s="52"/>
      <c r="AE39" s="52"/>
      <c r="AF39" s="52"/>
      <c r="AG39" s="52"/>
      <c r="AH39" s="53"/>
      <c r="AI39" s="53"/>
      <c r="AJ39" s="151"/>
      <c r="AK39" s="147">
        <f t="shared" si="28"/>
        <v>653.59999999999991</v>
      </c>
      <c r="AL39" s="15"/>
      <c r="AN39" s="15"/>
    </row>
    <row r="40" spans="1:40" s="16" customFormat="1" ht="33" x14ac:dyDescent="0.2">
      <c r="A40" s="218"/>
      <c r="B40" s="194"/>
      <c r="C40" s="46" t="s">
        <v>65</v>
      </c>
      <c r="D40" s="47"/>
      <c r="E40" s="54">
        <v>24</v>
      </c>
      <c r="F40" s="113" t="s">
        <v>29</v>
      </c>
      <c r="G40" s="113" t="s">
        <v>30</v>
      </c>
      <c r="H40" s="113" t="s">
        <v>31</v>
      </c>
      <c r="I40" s="113" t="s">
        <v>32</v>
      </c>
      <c r="J40" s="50" t="s">
        <v>38</v>
      </c>
      <c r="K40" s="54"/>
      <c r="L40" s="55">
        <f>339.36+249.18</f>
        <v>588.54</v>
      </c>
      <c r="M40" s="55"/>
      <c r="N40" s="51"/>
      <c r="O40" s="51"/>
      <c r="P40" s="52"/>
      <c r="Q40" s="52">
        <v>24</v>
      </c>
      <c r="R40" s="52">
        <v>588.54</v>
      </c>
      <c r="S40" s="52"/>
      <c r="T40" s="52"/>
      <c r="U40" s="52"/>
      <c r="V40" s="52"/>
      <c r="W40" s="52"/>
      <c r="X40" s="52"/>
      <c r="Y40" s="52"/>
      <c r="Z40" s="52"/>
      <c r="AA40" s="143">
        <f t="shared" si="27"/>
        <v>0</v>
      </c>
      <c r="AB40" s="143">
        <f t="shared" si="29"/>
        <v>0</v>
      </c>
      <c r="AC40" s="143"/>
      <c r="AD40" s="52"/>
      <c r="AE40" s="52"/>
      <c r="AF40" s="52"/>
      <c r="AG40" s="52"/>
      <c r="AH40" s="53"/>
      <c r="AI40" s="53"/>
      <c r="AJ40" s="151"/>
      <c r="AK40" s="147">
        <f t="shared" si="28"/>
        <v>588.54</v>
      </c>
      <c r="AL40" s="15"/>
      <c r="AN40" s="15"/>
    </row>
    <row r="41" spans="1:40" s="16" customFormat="1" ht="33" x14ac:dyDescent="0.2">
      <c r="A41" s="218"/>
      <c r="B41" s="194"/>
      <c r="C41" s="46" t="s">
        <v>66</v>
      </c>
      <c r="D41" s="47"/>
      <c r="E41" s="56">
        <v>3</v>
      </c>
      <c r="F41" s="113" t="s">
        <v>29</v>
      </c>
      <c r="G41" s="113" t="s">
        <v>30</v>
      </c>
      <c r="H41" s="113" t="s">
        <v>31</v>
      </c>
      <c r="I41" s="113" t="s">
        <v>32</v>
      </c>
      <c r="J41" s="50"/>
      <c r="K41" s="55">
        <v>0</v>
      </c>
      <c r="L41" s="55">
        <v>1575</v>
      </c>
      <c r="M41" s="55"/>
      <c r="N41" s="51"/>
      <c r="O41" s="51"/>
      <c r="P41" s="52"/>
      <c r="Q41" s="52">
        <v>3</v>
      </c>
      <c r="R41" s="52">
        <v>1113.5999999999999</v>
      </c>
      <c r="S41" s="52"/>
      <c r="T41" s="52"/>
      <c r="U41" s="52"/>
      <c r="V41" s="52"/>
      <c r="W41" s="52"/>
      <c r="X41" s="52"/>
      <c r="Y41" s="52"/>
      <c r="Z41" s="52"/>
      <c r="AA41" s="143">
        <f t="shared" si="27"/>
        <v>0</v>
      </c>
      <c r="AB41" s="143">
        <f t="shared" si="29"/>
        <v>461.40000000000009</v>
      </c>
      <c r="AC41" s="143"/>
      <c r="AD41" s="52"/>
      <c r="AE41" s="52"/>
      <c r="AF41" s="52"/>
      <c r="AG41" s="52"/>
      <c r="AH41" s="53"/>
      <c r="AI41" s="53"/>
      <c r="AJ41" s="151"/>
      <c r="AK41" s="147">
        <f t="shared" si="28"/>
        <v>1575</v>
      </c>
      <c r="AL41" s="15"/>
      <c r="AN41" s="15"/>
    </row>
    <row r="42" spans="1:40" s="16" customFormat="1" ht="33" x14ac:dyDescent="0.2">
      <c r="A42" s="218"/>
      <c r="B42" s="194"/>
      <c r="C42" s="46" t="s">
        <v>67</v>
      </c>
      <c r="D42" s="47"/>
      <c r="E42" s="56">
        <v>5</v>
      </c>
      <c r="F42" s="113" t="s">
        <v>29</v>
      </c>
      <c r="G42" s="113" t="s">
        <v>30</v>
      </c>
      <c r="H42" s="113" t="s">
        <v>31</v>
      </c>
      <c r="I42" s="113" t="s">
        <v>32</v>
      </c>
      <c r="J42" s="50"/>
      <c r="K42" s="55">
        <v>0</v>
      </c>
      <c r="L42" s="55">
        <v>530</v>
      </c>
      <c r="M42" s="55"/>
      <c r="N42" s="51"/>
      <c r="O42" s="51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143">
        <f t="shared" si="27"/>
        <v>5</v>
      </c>
      <c r="AB42" s="143">
        <f t="shared" si="29"/>
        <v>530</v>
      </c>
      <c r="AC42" s="143"/>
      <c r="AD42" s="52"/>
      <c r="AE42" s="52"/>
      <c r="AF42" s="52"/>
      <c r="AG42" s="52"/>
      <c r="AH42" s="53"/>
      <c r="AI42" s="53"/>
      <c r="AJ42" s="151"/>
      <c r="AK42" s="147">
        <f t="shared" si="28"/>
        <v>530</v>
      </c>
      <c r="AL42" s="15"/>
      <c r="AN42" s="15"/>
    </row>
    <row r="43" spans="1:40" s="16" customFormat="1" ht="33" x14ac:dyDescent="0.2">
      <c r="A43" s="218"/>
      <c r="B43" s="194"/>
      <c r="C43" s="46" t="s">
        <v>68</v>
      </c>
      <c r="D43" s="47"/>
      <c r="E43" s="56">
        <v>36</v>
      </c>
      <c r="F43" s="113" t="s">
        <v>29</v>
      </c>
      <c r="G43" s="113" t="s">
        <v>30</v>
      </c>
      <c r="H43" s="113" t="s">
        <v>31</v>
      </c>
      <c r="I43" s="113" t="s">
        <v>32</v>
      </c>
      <c r="J43" s="50"/>
      <c r="K43" s="55">
        <v>0</v>
      </c>
      <c r="L43" s="55">
        <v>344.16</v>
      </c>
      <c r="M43" s="55"/>
      <c r="N43" s="51"/>
      <c r="O43" s="51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143">
        <f t="shared" si="27"/>
        <v>36</v>
      </c>
      <c r="AB43" s="143">
        <f t="shared" si="29"/>
        <v>344.16</v>
      </c>
      <c r="AC43" s="143"/>
      <c r="AD43" s="52"/>
      <c r="AE43" s="52"/>
      <c r="AF43" s="52"/>
      <c r="AG43" s="52"/>
      <c r="AH43" s="53"/>
      <c r="AI43" s="53"/>
      <c r="AJ43" s="151"/>
      <c r="AK43" s="147">
        <f t="shared" si="28"/>
        <v>344.16</v>
      </c>
      <c r="AL43" s="15"/>
      <c r="AN43" s="15"/>
    </row>
    <row r="44" spans="1:40" s="16" customFormat="1" ht="33" x14ac:dyDescent="0.2">
      <c r="A44" s="218"/>
      <c r="B44" s="194"/>
      <c r="C44" s="46" t="s">
        <v>69</v>
      </c>
      <c r="D44" s="47"/>
      <c r="E44" s="56">
        <v>5</v>
      </c>
      <c r="F44" s="113" t="s">
        <v>29</v>
      </c>
      <c r="G44" s="113" t="s">
        <v>30</v>
      </c>
      <c r="H44" s="113" t="s">
        <v>31</v>
      </c>
      <c r="I44" s="113" t="s">
        <v>32</v>
      </c>
      <c r="J44" s="50"/>
      <c r="K44" s="55">
        <v>0</v>
      </c>
      <c r="L44" s="55">
        <v>252.39999999999998</v>
      </c>
      <c r="M44" s="55"/>
      <c r="N44" s="51"/>
      <c r="O44" s="51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143">
        <f t="shared" si="27"/>
        <v>5</v>
      </c>
      <c r="AB44" s="143">
        <f t="shared" si="29"/>
        <v>252.39999999999998</v>
      </c>
      <c r="AC44" s="143"/>
      <c r="AD44" s="52"/>
      <c r="AE44" s="52"/>
      <c r="AF44" s="52"/>
      <c r="AG44" s="52"/>
      <c r="AH44" s="53"/>
      <c r="AI44" s="53"/>
      <c r="AJ44" s="151"/>
      <c r="AK44" s="147">
        <f t="shared" si="28"/>
        <v>252.39999999999998</v>
      </c>
      <c r="AL44" s="15"/>
      <c r="AN44" s="15"/>
    </row>
    <row r="45" spans="1:40" s="16" customFormat="1" ht="33" x14ac:dyDescent="0.2">
      <c r="A45" s="218"/>
      <c r="B45" s="194"/>
      <c r="C45" s="46" t="s">
        <v>70</v>
      </c>
      <c r="D45" s="47"/>
      <c r="E45" s="54"/>
      <c r="F45" s="113" t="s">
        <v>29</v>
      </c>
      <c r="G45" s="113" t="s">
        <v>30</v>
      </c>
      <c r="H45" s="113" t="s">
        <v>31</v>
      </c>
      <c r="I45" s="113" t="s">
        <v>32</v>
      </c>
      <c r="J45" s="50" t="s">
        <v>33</v>
      </c>
      <c r="K45" s="54"/>
      <c r="L45" s="55">
        <v>497.64</v>
      </c>
      <c r="M45" s="55"/>
      <c r="N45" s="51"/>
      <c r="O45" s="51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143">
        <f t="shared" si="27"/>
        <v>0</v>
      </c>
      <c r="AB45" s="143">
        <f t="shared" si="29"/>
        <v>497.64</v>
      </c>
      <c r="AC45" s="143"/>
      <c r="AD45" s="52"/>
      <c r="AE45" s="52"/>
      <c r="AF45" s="52"/>
      <c r="AG45" s="52"/>
      <c r="AH45" s="53"/>
      <c r="AI45" s="53"/>
      <c r="AJ45" s="151"/>
      <c r="AK45" s="147">
        <f t="shared" si="28"/>
        <v>497.64</v>
      </c>
      <c r="AL45" s="15"/>
      <c r="AN45" s="15"/>
    </row>
    <row r="46" spans="1:40" s="16" customFormat="1" ht="33" x14ac:dyDescent="0.2">
      <c r="A46" s="218"/>
      <c r="B46" s="194"/>
      <c r="C46" s="46" t="s">
        <v>71</v>
      </c>
      <c r="D46" s="48"/>
      <c r="E46" s="56">
        <v>33</v>
      </c>
      <c r="F46" s="113" t="s">
        <v>29</v>
      </c>
      <c r="G46" s="113" t="s">
        <v>30</v>
      </c>
      <c r="H46" s="113" t="s">
        <v>31</v>
      </c>
      <c r="I46" s="113" t="s">
        <v>32</v>
      </c>
      <c r="J46" s="50" t="s">
        <v>38</v>
      </c>
      <c r="K46" s="55">
        <v>36</v>
      </c>
      <c r="L46" s="55">
        <f>1188+1000+1500+550+585.28</f>
        <v>4823.28</v>
      </c>
      <c r="M46" s="55"/>
      <c r="N46" s="51"/>
      <c r="O46" s="51"/>
      <c r="P46" s="52"/>
      <c r="Q46" s="52">
        <v>33</v>
      </c>
      <c r="R46" s="52">
        <v>4823.28</v>
      </c>
      <c r="S46" s="52"/>
      <c r="T46" s="52"/>
      <c r="U46" s="52"/>
      <c r="V46" s="52"/>
      <c r="W46" s="52"/>
      <c r="X46" s="52"/>
      <c r="Y46" s="52"/>
      <c r="Z46" s="52"/>
      <c r="AA46" s="143">
        <f t="shared" si="27"/>
        <v>0</v>
      </c>
      <c r="AB46" s="143">
        <f t="shared" si="29"/>
        <v>0</v>
      </c>
      <c r="AC46" s="143"/>
      <c r="AD46" s="52"/>
      <c r="AE46" s="52"/>
      <c r="AF46" s="52"/>
      <c r="AG46" s="52"/>
      <c r="AH46" s="53"/>
      <c r="AI46" s="53"/>
      <c r="AJ46" s="151"/>
      <c r="AK46" s="147">
        <f t="shared" si="28"/>
        <v>4823.28</v>
      </c>
      <c r="AL46" s="15"/>
      <c r="AN46" s="15"/>
    </row>
    <row r="47" spans="1:40" s="16" customFormat="1" ht="33" x14ac:dyDescent="0.2">
      <c r="A47" s="218"/>
      <c r="B47" s="194"/>
      <c r="C47" s="46" t="s">
        <v>72</v>
      </c>
      <c r="D47" s="47"/>
      <c r="E47" s="54"/>
      <c r="F47" s="113" t="s">
        <v>29</v>
      </c>
      <c r="G47" s="113" t="s">
        <v>30</v>
      </c>
      <c r="H47" s="113" t="s">
        <v>31</v>
      </c>
      <c r="I47" s="113" t="s">
        <v>32</v>
      </c>
      <c r="J47" s="50" t="s">
        <v>38</v>
      </c>
      <c r="K47" s="54"/>
      <c r="L47" s="55">
        <f>885-585.28</f>
        <v>299.72000000000003</v>
      </c>
      <c r="M47" s="55"/>
      <c r="N47" s="51"/>
      <c r="O47" s="51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143">
        <f t="shared" si="27"/>
        <v>0</v>
      </c>
      <c r="AB47" s="143">
        <f t="shared" si="29"/>
        <v>299.72000000000003</v>
      </c>
      <c r="AC47" s="143"/>
      <c r="AD47" s="52"/>
      <c r="AE47" s="52"/>
      <c r="AF47" s="52"/>
      <c r="AG47" s="52"/>
      <c r="AH47" s="53"/>
      <c r="AI47" s="53"/>
      <c r="AJ47" s="151"/>
      <c r="AK47" s="147">
        <f t="shared" si="28"/>
        <v>299.72000000000003</v>
      </c>
      <c r="AL47" s="15"/>
      <c r="AN47" s="15"/>
    </row>
    <row r="48" spans="1:40" s="16" customFormat="1" ht="33" x14ac:dyDescent="0.2">
      <c r="A48" s="218"/>
      <c r="B48" s="194"/>
      <c r="C48" s="46" t="s">
        <v>73</v>
      </c>
      <c r="D48" s="47"/>
      <c r="E48" s="55">
        <v>32</v>
      </c>
      <c r="F48" s="113" t="s">
        <v>29</v>
      </c>
      <c r="G48" s="113" t="s">
        <v>30</v>
      </c>
      <c r="H48" s="113" t="s">
        <v>31</v>
      </c>
      <c r="I48" s="113" t="s">
        <v>32</v>
      </c>
      <c r="J48" s="50" t="s">
        <v>38</v>
      </c>
      <c r="K48" s="54">
        <v>2.84</v>
      </c>
      <c r="L48" s="55">
        <v>91.199999999999989</v>
      </c>
      <c r="M48" s="55"/>
      <c r="N48" s="51"/>
      <c r="O48" s="51"/>
      <c r="P48" s="52"/>
      <c r="Q48" s="52">
        <v>1</v>
      </c>
      <c r="R48" s="52">
        <v>5.68</v>
      </c>
      <c r="S48" s="52"/>
      <c r="T48" s="52"/>
      <c r="U48" s="52"/>
      <c r="V48" s="52"/>
      <c r="W48" s="52"/>
      <c r="X48" s="52"/>
      <c r="Y48" s="52"/>
      <c r="Z48" s="52"/>
      <c r="AA48" s="143">
        <f t="shared" si="27"/>
        <v>31</v>
      </c>
      <c r="AB48" s="143">
        <f t="shared" si="29"/>
        <v>85.519999999999982</v>
      </c>
      <c r="AC48" s="143"/>
      <c r="AD48" s="52"/>
      <c r="AE48" s="52"/>
      <c r="AF48" s="52"/>
      <c r="AG48" s="52"/>
      <c r="AH48" s="53"/>
      <c r="AI48" s="53"/>
      <c r="AJ48" s="151"/>
      <c r="AK48" s="147">
        <f t="shared" si="28"/>
        <v>91.199999999999989</v>
      </c>
      <c r="AL48" s="15"/>
      <c r="AN48" s="15"/>
    </row>
    <row r="49" spans="1:40" s="16" customFormat="1" ht="33" x14ac:dyDescent="0.2">
      <c r="A49" s="218"/>
      <c r="B49" s="194"/>
      <c r="C49" s="46" t="s">
        <v>74</v>
      </c>
      <c r="D49" s="47"/>
      <c r="E49" s="54"/>
      <c r="F49" s="113" t="s">
        <v>29</v>
      </c>
      <c r="G49" s="113" t="s">
        <v>30</v>
      </c>
      <c r="H49" s="113" t="s">
        <v>31</v>
      </c>
      <c r="I49" s="113" t="s">
        <v>32</v>
      </c>
      <c r="J49" s="50" t="s">
        <v>33</v>
      </c>
      <c r="K49" s="54"/>
      <c r="L49" s="55">
        <v>284.04000000000002</v>
      </c>
      <c r="M49" s="55"/>
      <c r="N49" s="51"/>
      <c r="O49" s="51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143">
        <f t="shared" si="27"/>
        <v>0</v>
      </c>
      <c r="AB49" s="143">
        <f t="shared" si="29"/>
        <v>284.04000000000002</v>
      </c>
      <c r="AC49" s="143"/>
      <c r="AD49" s="52"/>
      <c r="AE49" s="52"/>
      <c r="AF49" s="52"/>
      <c r="AG49" s="52"/>
      <c r="AH49" s="53"/>
      <c r="AI49" s="53"/>
      <c r="AJ49" s="151"/>
      <c r="AK49" s="147">
        <f t="shared" si="28"/>
        <v>284.04000000000002</v>
      </c>
      <c r="AL49" s="15"/>
      <c r="AN49" s="15"/>
    </row>
    <row r="50" spans="1:40" s="16" customFormat="1" ht="33" x14ac:dyDescent="0.2">
      <c r="A50" s="218"/>
      <c r="B50" s="194"/>
      <c r="C50" s="46" t="s">
        <v>75</v>
      </c>
      <c r="D50" s="47"/>
      <c r="E50" s="54">
        <v>6</v>
      </c>
      <c r="F50" s="113" t="s">
        <v>29</v>
      </c>
      <c r="G50" s="113" t="s">
        <v>30</v>
      </c>
      <c r="H50" s="113" t="s">
        <v>31</v>
      </c>
      <c r="I50" s="113" t="s">
        <v>32</v>
      </c>
      <c r="J50" s="50" t="s">
        <v>33</v>
      </c>
      <c r="K50" s="55">
        <f>L50/E50</f>
        <v>29</v>
      </c>
      <c r="L50" s="55">
        <v>174</v>
      </c>
      <c r="M50" s="55"/>
      <c r="N50" s="51"/>
      <c r="O50" s="51"/>
      <c r="P50" s="52"/>
      <c r="Q50" s="52">
        <v>6</v>
      </c>
      <c r="R50" s="52">
        <v>90.48</v>
      </c>
      <c r="S50" s="52"/>
      <c r="T50" s="52"/>
      <c r="U50" s="52"/>
      <c r="V50" s="52"/>
      <c r="W50" s="52"/>
      <c r="X50" s="52"/>
      <c r="Y50" s="52"/>
      <c r="Z50" s="52"/>
      <c r="AA50" s="143">
        <f t="shared" si="27"/>
        <v>0</v>
      </c>
      <c r="AB50" s="143">
        <f t="shared" si="29"/>
        <v>83.52</v>
      </c>
      <c r="AC50" s="143"/>
      <c r="AD50" s="52"/>
      <c r="AE50" s="52"/>
      <c r="AF50" s="52"/>
      <c r="AG50" s="52"/>
      <c r="AH50" s="53"/>
      <c r="AI50" s="53"/>
      <c r="AJ50" s="151"/>
      <c r="AK50" s="147">
        <f t="shared" si="28"/>
        <v>174</v>
      </c>
      <c r="AL50" s="15"/>
      <c r="AN50" s="15"/>
    </row>
    <row r="51" spans="1:40" s="16" customFormat="1" ht="33" x14ac:dyDescent="0.2">
      <c r="A51" s="218"/>
      <c r="B51" s="194"/>
      <c r="C51" s="46" t="s">
        <v>76</v>
      </c>
      <c r="D51" s="47"/>
      <c r="E51" s="54">
        <v>5</v>
      </c>
      <c r="F51" s="113" t="s">
        <v>37</v>
      </c>
      <c r="G51" s="113" t="s">
        <v>30</v>
      </c>
      <c r="H51" s="113" t="s">
        <v>31</v>
      </c>
      <c r="I51" s="113" t="s">
        <v>32</v>
      </c>
      <c r="J51" s="50" t="s">
        <v>38</v>
      </c>
      <c r="K51" s="55">
        <f>L51/E51</f>
        <v>42.768000000000001</v>
      </c>
      <c r="L51" s="55">
        <v>213.84</v>
      </c>
      <c r="M51" s="55"/>
      <c r="N51" s="51"/>
      <c r="O51" s="51"/>
      <c r="P51" s="52"/>
      <c r="Q51" s="52">
        <v>5</v>
      </c>
      <c r="R51" s="52">
        <v>131.08000000000001</v>
      </c>
      <c r="S51" s="52"/>
      <c r="T51" s="52"/>
      <c r="U51" s="52"/>
      <c r="V51" s="52"/>
      <c r="W51" s="52"/>
      <c r="X51" s="52"/>
      <c r="Y51" s="52"/>
      <c r="Z51" s="52"/>
      <c r="AA51" s="143">
        <f t="shared" si="27"/>
        <v>0</v>
      </c>
      <c r="AB51" s="143">
        <f t="shared" si="29"/>
        <v>82.759999999999991</v>
      </c>
      <c r="AC51" s="143"/>
      <c r="AD51" s="52"/>
      <c r="AE51" s="52"/>
      <c r="AF51" s="52"/>
      <c r="AG51" s="52"/>
      <c r="AH51" s="53"/>
      <c r="AI51" s="53"/>
      <c r="AJ51" s="151"/>
      <c r="AK51" s="147">
        <f t="shared" si="28"/>
        <v>213.84</v>
      </c>
      <c r="AL51" s="15"/>
      <c r="AN51" s="15"/>
    </row>
    <row r="52" spans="1:40" s="16" customFormat="1" ht="33" x14ac:dyDescent="0.2">
      <c r="A52" s="218"/>
      <c r="B52" s="194"/>
      <c r="C52" s="46" t="s">
        <v>77</v>
      </c>
      <c r="D52" s="47"/>
      <c r="E52" s="56">
        <v>19</v>
      </c>
      <c r="F52" s="113" t="s">
        <v>29</v>
      </c>
      <c r="G52" s="113" t="s">
        <v>30</v>
      </c>
      <c r="H52" s="113" t="s">
        <v>31</v>
      </c>
      <c r="I52" s="113" t="s">
        <v>32</v>
      </c>
      <c r="J52" s="50" t="s">
        <v>33</v>
      </c>
      <c r="K52" s="55">
        <v>7.25</v>
      </c>
      <c r="L52" s="55">
        <v>137.75</v>
      </c>
      <c r="M52" s="55"/>
      <c r="N52" s="51"/>
      <c r="O52" s="51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143">
        <f t="shared" si="27"/>
        <v>19</v>
      </c>
      <c r="AB52" s="143">
        <f t="shared" si="29"/>
        <v>137.75</v>
      </c>
      <c r="AC52" s="143"/>
      <c r="AD52" s="52"/>
      <c r="AE52" s="52"/>
      <c r="AF52" s="52"/>
      <c r="AG52" s="52"/>
      <c r="AH52" s="53"/>
      <c r="AI52" s="53"/>
      <c r="AJ52" s="151"/>
      <c r="AK52" s="147">
        <f t="shared" si="28"/>
        <v>137.75</v>
      </c>
      <c r="AL52" s="15"/>
      <c r="AN52" s="15"/>
    </row>
    <row r="53" spans="1:40" s="16" customFormat="1" ht="33" x14ac:dyDescent="0.2">
      <c r="A53" s="218"/>
      <c r="B53" s="194"/>
      <c r="C53" s="46" t="s">
        <v>78</v>
      </c>
      <c r="D53" s="47"/>
      <c r="E53" s="54">
        <v>1</v>
      </c>
      <c r="F53" s="113" t="s">
        <v>37</v>
      </c>
      <c r="G53" s="113" t="s">
        <v>30</v>
      </c>
      <c r="H53" s="113" t="s">
        <v>31</v>
      </c>
      <c r="I53" s="113" t="s">
        <v>32</v>
      </c>
      <c r="J53" s="50" t="s">
        <v>38</v>
      </c>
      <c r="K53" s="54">
        <v>17.82</v>
      </c>
      <c r="L53" s="55">
        <v>17.82</v>
      </c>
      <c r="M53" s="55"/>
      <c r="N53" s="51"/>
      <c r="O53" s="51"/>
      <c r="P53" s="52"/>
      <c r="Q53" s="52">
        <v>1</v>
      </c>
      <c r="R53" s="52">
        <v>12.74</v>
      </c>
      <c r="S53" s="52"/>
      <c r="T53" s="52"/>
      <c r="U53" s="52"/>
      <c r="V53" s="52"/>
      <c r="W53" s="52"/>
      <c r="X53" s="52"/>
      <c r="Y53" s="52"/>
      <c r="Z53" s="52"/>
      <c r="AA53" s="143">
        <f t="shared" si="27"/>
        <v>0</v>
      </c>
      <c r="AB53" s="143">
        <f t="shared" si="29"/>
        <v>5.08</v>
      </c>
      <c r="AC53" s="143"/>
      <c r="AD53" s="52"/>
      <c r="AE53" s="52"/>
      <c r="AF53" s="52"/>
      <c r="AG53" s="52"/>
      <c r="AH53" s="53"/>
      <c r="AI53" s="53"/>
      <c r="AJ53" s="151"/>
      <c r="AK53" s="147">
        <f t="shared" si="28"/>
        <v>17.82</v>
      </c>
      <c r="AL53" s="15"/>
      <c r="AN53" s="15"/>
    </row>
    <row r="54" spans="1:40" s="16" customFormat="1" ht="33" x14ac:dyDescent="0.2">
      <c r="A54" s="218"/>
      <c r="B54" s="194"/>
      <c r="C54" s="46" t="s">
        <v>79</v>
      </c>
      <c r="D54" s="47"/>
      <c r="E54" s="56">
        <v>20</v>
      </c>
      <c r="F54" s="113" t="s">
        <v>29</v>
      </c>
      <c r="G54" s="113" t="s">
        <v>30</v>
      </c>
      <c r="H54" s="113" t="s">
        <v>31</v>
      </c>
      <c r="I54" s="113" t="s">
        <v>32</v>
      </c>
      <c r="J54" s="50" t="s">
        <v>38</v>
      </c>
      <c r="K54" s="55">
        <v>32.08</v>
      </c>
      <c r="L54" s="55">
        <v>641.59999999999991</v>
      </c>
      <c r="M54" s="55"/>
      <c r="N54" s="51"/>
      <c r="O54" s="51"/>
      <c r="P54" s="52"/>
      <c r="Q54" s="52">
        <v>9</v>
      </c>
      <c r="R54" s="52">
        <v>240.12</v>
      </c>
      <c r="S54" s="52"/>
      <c r="T54" s="52"/>
      <c r="U54" s="52"/>
      <c r="V54" s="52"/>
      <c r="W54" s="52"/>
      <c r="X54" s="52"/>
      <c r="Y54" s="52"/>
      <c r="Z54" s="52"/>
      <c r="AA54" s="143">
        <f t="shared" si="27"/>
        <v>11</v>
      </c>
      <c r="AB54" s="143">
        <f t="shared" si="29"/>
        <v>401.4799999999999</v>
      </c>
      <c r="AC54" s="143"/>
      <c r="AD54" s="52"/>
      <c r="AE54" s="52"/>
      <c r="AF54" s="52"/>
      <c r="AG54" s="52"/>
      <c r="AH54" s="53"/>
      <c r="AI54" s="53"/>
      <c r="AJ54" s="151"/>
      <c r="AK54" s="147">
        <f t="shared" si="28"/>
        <v>641.59999999999991</v>
      </c>
      <c r="AL54" s="15"/>
      <c r="AN54" s="15"/>
    </row>
    <row r="55" spans="1:40" s="16" customFormat="1" ht="33" x14ac:dyDescent="0.2">
      <c r="A55" s="218"/>
      <c r="B55" s="194"/>
      <c r="C55" s="46" t="s">
        <v>80</v>
      </c>
      <c r="D55" s="47"/>
      <c r="E55" s="56">
        <v>100</v>
      </c>
      <c r="F55" s="113" t="s">
        <v>29</v>
      </c>
      <c r="G55" s="113" t="s">
        <v>30</v>
      </c>
      <c r="H55" s="113" t="s">
        <v>31</v>
      </c>
      <c r="I55" s="113" t="s">
        <v>32</v>
      </c>
      <c r="J55" s="50" t="s">
        <v>38</v>
      </c>
      <c r="K55" s="55">
        <v>20.55</v>
      </c>
      <c r="L55" s="55">
        <f>2055-9</f>
        <v>2046</v>
      </c>
      <c r="M55" s="55"/>
      <c r="N55" s="51"/>
      <c r="O55" s="51"/>
      <c r="P55" s="52"/>
      <c r="Q55" s="52">
        <v>52</v>
      </c>
      <c r="R55" s="52">
        <v>784.16</v>
      </c>
      <c r="S55" s="52"/>
      <c r="T55" s="52"/>
      <c r="U55" s="52"/>
      <c r="V55" s="52"/>
      <c r="W55" s="52"/>
      <c r="X55" s="52"/>
      <c r="Y55" s="52"/>
      <c r="Z55" s="52"/>
      <c r="AA55" s="143">
        <f t="shared" si="27"/>
        <v>48</v>
      </c>
      <c r="AB55" s="143">
        <f t="shared" si="29"/>
        <v>1261.8400000000001</v>
      </c>
      <c r="AC55" s="143"/>
      <c r="AD55" s="52"/>
      <c r="AE55" s="52"/>
      <c r="AF55" s="52"/>
      <c r="AG55" s="52"/>
      <c r="AH55" s="53"/>
      <c r="AI55" s="53"/>
      <c r="AJ55" s="151"/>
      <c r="AK55" s="147">
        <f t="shared" si="28"/>
        <v>2046</v>
      </c>
      <c r="AL55" s="15"/>
      <c r="AN55" s="15"/>
    </row>
    <row r="56" spans="1:40" s="16" customFormat="1" ht="33" x14ac:dyDescent="0.2">
      <c r="A56" s="218"/>
      <c r="B56" s="194"/>
      <c r="C56" s="46" t="s">
        <v>81</v>
      </c>
      <c r="D56" s="47"/>
      <c r="E56" s="56">
        <v>6</v>
      </c>
      <c r="F56" s="113" t="s">
        <v>82</v>
      </c>
      <c r="G56" s="113" t="s">
        <v>30</v>
      </c>
      <c r="H56" s="113" t="s">
        <v>31</v>
      </c>
      <c r="I56" s="113" t="s">
        <v>32</v>
      </c>
      <c r="J56" s="50" t="s">
        <v>33</v>
      </c>
      <c r="K56" s="55">
        <v>42</v>
      </c>
      <c r="L56" s="55">
        <f>252+9</f>
        <v>261</v>
      </c>
      <c r="M56" s="55"/>
      <c r="N56" s="51"/>
      <c r="O56" s="51"/>
      <c r="P56" s="52"/>
      <c r="Q56" s="52">
        <v>6</v>
      </c>
      <c r="R56" s="52">
        <v>261</v>
      </c>
      <c r="S56" s="52"/>
      <c r="T56" s="52"/>
      <c r="U56" s="52"/>
      <c r="V56" s="52"/>
      <c r="W56" s="52"/>
      <c r="X56" s="52"/>
      <c r="Y56" s="52"/>
      <c r="Z56" s="52"/>
      <c r="AA56" s="143">
        <f t="shared" si="27"/>
        <v>0</v>
      </c>
      <c r="AB56" s="143">
        <f t="shared" si="29"/>
        <v>0</v>
      </c>
      <c r="AC56" s="143"/>
      <c r="AD56" s="52"/>
      <c r="AE56" s="52"/>
      <c r="AF56" s="52"/>
      <c r="AG56" s="52"/>
      <c r="AH56" s="53"/>
      <c r="AI56" s="53"/>
      <c r="AJ56" s="151"/>
      <c r="AK56" s="147">
        <f t="shared" si="28"/>
        <v>261</v>
      </c>
      <c r="AL56" s="15"/>
      <c r="AN56" s="15"/>
    </row>
    <row r="57" spans="1:40" s="16" customFormat="1" ht="33" x14ac:dyDescent="0.2">
      <c r="A57" s="218"/>
      <c r="B57" s="194"/>
      <c r="C57" s="46" t="s">
        <v>83</v>
      </c>
      <c r="D57" s="47"/>
      <c r="E57" s="56">
        <v>1</v>
      </c>
      <c r="F57" s="113" t="s">
        <v>29</v>
      </c>
      <c r="G57" s="113" t="s">
        <v>30</v>
      </c>
      <c r="H57" s="113" t="s">
        <v>31</v>
      </c>
      <c r="I57" s="113" t="s">
        <v>32</v>
      </c>
      <c r="J57" s="50"/>
      <c r="K57" s="55">
        <v>364</v>
      </c>
      <c r="L57" s="55">
        <v>364</v>
      </c>
      <c r="M57" s="55"/>
      <c r="N57" s="51"/>
      <c r="O57" s="51"/>
      <c r="P57" s="52"/>
      <c r="Q57" s="52"/>
      <c r="R57" s="52"/>
      <c r="S57" s="52"/>
      <c r="T57" s="52"/>
      <c r="U57" s="52">
        <v>1</v>
      </c>
      <c r="V57" s="52">
        <v>364</v>
      </c>
      <c r="W57" s="52"/>
      <c r="X57" s="52"/>
      <c r="Y57" s="52"/>
      <c r="Z57" s="52"/>
      <c r="AA57" s="143">
        <f t="shared" si="27"/>
        <v>0</v>
      </c>
      <c r="AB57" s="143">
        <f t="shared" si="29"/>
        <v>0</v>
      </c>
      <c r="AC57" s="143"/>
      <c r="AD57" s="52"/>
      <c r="AE57" s="52"/>
      <c r="AF57" s="52"/>
      <c r="AG57" s="52"/>
      <c r="AH57" s="53"/>
      <c r="AI57" s="53"/>
      <c r="AJ57" s="151"/>
      <c r="AK57" s="147">
        <f t="shared" si="28"/>
        <v>364</v>
      </c>
      <c r="AL57" s="15"/>
      <c r="AN57" s="15"/>
    </row>
    <row r="58" spans="1:40" s="16" customFormat="1" ht="33" x14ac:dyDescent="0.2">
      <c r="A58" s="218"/>
      <c r="B58" s="194"/>
      <c r="C58" s="46" t="s">
        <v>84</v>
      </c>
      <c r="D58" s="47"/>
      <c r="E58" s="56">
        <v>24</v>
      </c>
      <c r="F58" s="49" t="s">
        <v>29</v>
      </c>
      <c r="G58" s="113" t="s">
        <v>30</v>
      </c>
      <c r="H58" s="113" t="s">
        <v>31</v>
      </c>
      <c r="I58" s="113" t="s">
        <v>32</v>
      </c>
      <c r="J58" s="50" t="s">
        <v>38</v>
      </c>
      <c r="K58" s="55">
        <v>12.12</v>
      </c>
      <c r="L58" s="55">
        <v>290.88</v>
      </c>
      <c r="M58" s="55"/>
      <c r="N58" s="51"/>
      <c r="O58" s="51"/>
      <c r="P58" s="52"/>
      <c r="Q58" s="52">
        <v>24</v>
      </c>
      <c r="R58" s="52">
        <v>250.56</v>
      </c>
      <c r="S58" s="52"/>
      <c r="T58" s="52"/>
      <c r="U58" s="52"/>
      <c r="V58" s="52"/>
      <c r="W58" s="52"/>
      <c r="X58" s="52"/>
      <c r="Y58" s="52"/>
      <c r="Z58" s="52"/>
      <c r="AA58" s="143">
        <f t="shared" si="27"/>
        <v>0</v>
      </c>
      <c r="AB58" s="143">
        <f t="shared" si="29"/>
        <v>40.319999999999993</v>
      </c>
      <c r="AC58" s="143"/>
      <c r="AD58" s="52"/>
      <c r="AE58" s="52"/>
      <c r="AF58" s="52"/>
      <c r="AG58" s="52"/>
      <c r="AH58" s="53"/>
      <c r="AI58" s="53"/>
      <c r="AJ58" s="151"/>
      <c r="AK58" s="147">
        <f t="shared" si="28"/>
        <v>290.88</v>
      </c>
      <c r="AL58" s="15"/>
      <c r="AN58" s="15"/>
    </row>
    <row r="59" spans="1:40" s="16" customFormat="1" ht="23.1" customHeight="1" x14ac:dyDescent="0.2">
      <c r="A59" s="218"/>
      <c r="B59" s="193">
        <v>21106</v>
      </c>
      <c r="C59" s="37" t="s">
        <v>85</v>
      </c>
      <c r="D59" s="38"/>
      <c r="E59" s="43"/>
      <c r="F59" s="39"/>
      <c r="G59" s="114"/>
      <c r="H59" s="115"/>
      <c r="I59" s="116"/>
      <c r="J59" s="41"/>
      <c r="K59" s="43"/>
      <c r="L59" s="58">
        <f>SUM(L60:L86)</f>
        <v>40607.819999999985</v>
      </c>
      <c r="M59" s="58"/>
      <c r="N59" s="42">
        <f>SUM(N63:N86)</f>
        <v>0</v>
      </c>
      <c r="O59" s="42"/>
      <c r="P59" s="42">
        <f t="shared" ref="P59" si="30">SUM(P63:P86)</f>
        <v>0</v>
      </c>
      <c r="Q59" s="42"/>
      <c r="R59" s="42">
        <f>SUM(R60:R86)</f>
        <v>29656.459999999992</v>
      </c>
      <c r="S59" s="42"/>
      <c r="T59" s="42">
        <f t="shared" ref="T59:AJ59" si="31">SUM(T60:T86)</f>
        <v>0</v>
      </c>
      <c r="U59" s="42"/>
      <c r="V59" s="42">
        <f t="shared" si="31"/>
        <v>0</v>
      </c>
      <c r="W59" s="42"/>
      <c r="X59" s="42">
        <f t="shared" si="31"/>
        <v>0</v>
      </c>
      <c r="Y59" s="42"/>
      <c r="Z59" s="42">
        <f t="shared" si="31"/>
        <v>0</v>
      </c>
      <c r="AA59" s="42"/>
      <c r="AB59" s="42">
        <f t="shared" si="31"/>
        <v>10951.36</v>
      </c>
      <c r="AC59" s="42"/>
      <c r="AD59" s="42">
        <f t="shared" si="31"/>
        <v>0</v>
      </c>
      <c r="AE59" s="42"/>
      <c r="AF59" s="42">
        <f t="shared" si="31"/>
        <v>0</v>
      </c>
      <c r="AG59" s="42"/>
      <c r="AH59" s="42">
        <f t="shared" si="31"/>
        <v>0</v>
      </c>
      <c r="AI59" s="42"/>
      <c r="AJ59" s="150">
        <f t="shared" si="31"/>
        <v>0</v>
      </c>
      <c r="AK59" s="42">
        <f>SUM(AK60:AK86)</f>
        <v>40607.819999999985</v>
      </c>
      <c r="AL59" s="15"/>
      <c r="AM59" s="15"/>
    </row>
    <row r="60" spans="1:40" s="16" customFormat="1" ht="33" x14ac:dyDescent="0.2">
      <c r="A60" s="218"/>
      <c r="B60" s="194"/>
      <c r="C60" s="46" t="s">
        <v>86</v>
      </c>
      <c r="D60" s="48"/>
      <c r="E60" s="56">
        <v>8</v>
      </c>
      <c r="F60" s="49" t="s">
        <v>61</v>
      </c>
      <c r="G60" s="113" t="s">
        <v>30</v>
      </c>
      <c r="H60" s="113" t="s">
        <v>31</v>
      </c>
      <c r="I60" s="113" t="s">
        <v>32</v>
      </c>
      <c r="J60" s="60"/>
      <c r="K60" s="55">
        <v>80.19</v>
      </c>
      <c r="L60" s="55">
        <v>641.52</v>
      </c>
      <c r="M60" s="55"/>
      <c r="N60" s="61"/>
      <c r="O60" s="61"/>
      <c r="P60" s="61"/>
      <c r="Q60" s="55">
        <v>8</v>
      </c>
      <c r="R60" s="55">
        <v>176.32</v>
      </c>
      <c r="S60" s="61"/>
      <c r="T60" s="61"/>
      <c r="U60" s="61"/>
      <c r="V60" s="61"/>
      <c r="W60" s="61"/>
      <c r="X60" s="61"/>
      <c r="Y60" s="61"/>
      <c r="Z60" s="61"/>
      <c r="AA60" s="143">
        <f t="shared" ref="AA60:AA86" si="32">E60-M60-O60-Q60-S60-U60-W60</f>
        <v>0</v>
      </c>
      <c r="AB60" s="143">
        <f>L60-N60-P60-R60-T60-V60-X60</f>
        <v>465.2</v>
      </c>
      <c r="AC60" s="143"/>
      <c r="AD60" s="61"/>
      <c r="AE60" s="61"/>
      <c r="AF60" s="61"/>
      <c r="AG60" s="61"/>
      <c r="AH60" s="61"/>
      <c r="AI60" s="61"/>
      <c r="AJ60" s="152"/>
      <c r="AK60" s="147">
        <f t="shared" si="28"/>
        <v>641.52</v>
      </c>
      <c r="AL60" s="15"/>
    </row>
    <row r="61" spans="1:40" s="16" customFormat="1" ht="33" x14ac:dyDescent="0.2">
      <c r="A61" s="218"/>
      <c r="B61" s="194"/>
      <c r="C61" s="46" t="s">
        <v>87</v>
      </c>
      <c r="D61" s="48"/>
      <c r="E61" s="56">
        <v>10</v>
      </c>
      <c r="F61" s="49" t="s">
        <v>61</v>
      </c>
      <c r="G61" s="113" t="s">
        <v>30</v>
      </c>
      <c r="H61" s="113" t="s">
        <v>31</v>
      </c>
      <c r="I61" s="113" t="s">
        <v>32</v>
      </c>
      <c r="J61" s="60"/>
      <c r="K61" s="55">
        <v>24.75</v>
      </c>
      <c r="L61" s="55">
        <f>247.5+465.9</f>
        <v>713.4</v>
      </c>
      <c r="M61" s="55"/>
      <c r="N61" s="61"/>
      <c r="O61" s="61"/>
      <c r="P61" s="61"/>
      <c r="Q61" s="55">
        <v>10</v>
      </c>
      <c r="R61" s="55">
        <v>713.4</v>
      </c>
      <c r="S61" s="61"/>
      <c r="T61" s="61"/>
      <c r="U61" s="61"/>
      <c r="V61" s="61"/>
      <c r="W61" s="61"/>
      <c r="X61" s="61"/>
      <c r="Y61" s="61"/>
      <c r="Z61" s="61"/>
      <c r="AA61" s="143">
        <f t="shared" si="32"/>
        <v>0</v>
      </c>
      <c r="AB61" s="143">
        <f t="shared" ref="AB61:AB86" si="33">L61-N61-P61-R61-T61-V61-X61</f>
        <v>0</v>
      </c>
      <c r="AC61" s="143"/>
      <c r="AD61" s="61"/>
      <c r="AE61" s="61"/>
      <c r="AF61" s="61"/>
      <c r="AG61" s="61"/>
      <c r="AH61" s="61"/>
      <c r="AI61" s="61"/>
      <c r="AJ61" s="152"/>
      <c r="AK61" s="147">
        <f t="shared" si="28"/>
        <v>713.4</v>
      </c>
      <c r="AL61" s="15"/>
    </row>
    <row r="62" spans="1:40" s="16" customFormat="1" ht="33" x14ac:dyDescent="0.2">
      <c r="A62" s="218"/>
      <c r="B62" s="194"/>
      <c r="C62" s="46" t="s">
        <v>88</v>
      </c>
      <c r="D62" s="48"/>
      <c r="E62" s="56">
        <v>10</v>
      </c>
      <c r="F62" s="49" t="s">
        <v>61</v>
      </c>
      <c r="G62" s="113" t="s">
        <v>30</v>
      </c>
      <c r="H62" s="113" t="s">
        <v>31</v>
      </c>
      <c r="I62" s="113" t="s">
        <v>32</v>
      </c>
      <c r="J62" s="60"/>
      <c r="K62" s="55">
        <v>24.75</v>
      </c>
      <c r="L62" s="55">
        <f>247.5+480</f>
        <v>727.5</v>
      </c>
      <c r="M62" s="55"/>
      <c r="N62" s="61"/>
      <c r="O62" s="61"/>
      <c r="P62" s="61"/>
      <c r="Q62" s="55">
        <v>10</v>
      </c>
      <c r="R62" s="55">
        <v>713.4</v>
      </c>
      <c r="S62" s="61"/>
      <c r="T62" s="61"/>
      <c r="U62" s="61"/>
      <c r="V62" s="61"/>
      <c r="W62" s="61"/>
      <c r="X62" s="61"/>
      <c r="Y62" s="61"/>
      <c r="Z62" s="61"/>
      <c r="AA62" s="143">
        <f t="shared" si="32"/>
        <v>0</v>
      </c>
      <c r="AB62" s="143">
        <f t="shared" si="33"/>
        <v>14.100000000000023</v>
      </c>
      <c r="AC62" s="143"/>
      <c r="AD62" s="61"/>
      <c r="AE62" s="61"/>
      <c r="AF62" s="61"/>
      <c r="AG62" s="61"/>
      <c r="AH62" s="61"/>
      <c r="AI62" s="61"/>
      <c r="AJ62" s="152"/>
      <c r="AK62" s="147">
        <f t="shared" si="28"/>
        <v>727.5</v>
      </c>
      <c r="AL62" s="15"/>
    </row>
    <row r="63" spans="1:40" s="16" customFormat="1" ht="33" x14ac:dyDescent="0.2">
      <c r="A63" s="218"/>
      <c r="B63" s="194"/>
      <c r="C63" s="46" t="s">
        <v>89</v>
      </c>
      <c r="D63" s="47"/>
      <c r="E63" s="56">
        <v>20</v>
      </c>
      <c r="F63" s="49" t="s">
        <v>29</v>
      </c>
      <c r="G63" s="113" t="s">
        <v>30</v>
      </c>
      <c r="H63" s="113" t="s">
        <v>31</v>
      </c>
      <c r="I63" s="113" t="s">
        <v>32</v>
      </c>
      <c r="J63" s="50" t="s">
        <v>38</v>
      </c>
      <c r="K63" s="55">
        <v>39.799999999999997</v>
      </c>
      <c r="L63" s="55">
        <f>796-480</f>
        <v>316</v>
      </c>
      <c r="M63" s="55"/>
      <c r="N63" s="51">
        <v>0</v>
      </c>
      <c r="O63" s="51"/>
      <c r="P63" s="52"/>
      <c r="Q63" s="52">
        <v>8</v>
      </c>
      <c r="R63" s="52">
        <v>296.95999999999998</v>
      </c>
      <c r="S63" s="52"/>
      <c r="T63" s="52"/>
      <c r="U63" s="52"/>
      <c r="V63" s="52"/>
      <c r="W63" s="52"/>
      <c r="X63" s="52"/>
      <c r="Y63" s="52"/>
      <c r="Z63" s="52"/>
      <c r="AA63" s="143">
        <f t="shared" si="32"/>
        <v>12</v>
      </c>
      <c r="AB63" s="143">
        <f t="shared" si="33"/>
        <v>19.04000000000002</v>
      </c>
      <c r="AC63" s="143"/>
      <c r="AD63" s="52"/>
      <c r="AE63" s="52"/>
      <c r="AF63" s="52"/>
      <c r="AG63" s="52"/>
      <c r="AH63" s="53"/>
      <c r="AI63" s="53"/>
      <c r="AJ63" s="151"/>
      <c r="AK63" s="147">
        <f t="shared" si="28"/>
        <v>316</v>
      </c>
      <c r="AL63" s="15"/>
    </row>
    <row r="64" spans="1:40" s="16" customFormat="1" ht="33" x14ac:dyDescent="0.2">
      <c r="A64" s="218"/>
      <c r="B64" s="194"/>
      <c r="C64" s="46" t="s">
        <v>90</v>
      </c>
      <c r="D64" s="47"/>
      <c r="E64" s="56">
        <v>1</v>
      </c>
      <c r="F64" s="49" t="s">
        <v>61</v>
      </c>
      <c r="G64" s="113" t="s">
        <v>30</v>
      </c>
      <c r="H64" s="113" t="s">
        <v>31</v>
      </c>
      <c r="I64" s="113" t="s">
        <v>32</v>
      </c>
      <c r="J64" s="50" t="s">
        <v>33</v>
      </c>
      <c r="K64" s="55">
        <v>410</v>
      </c>
      <c r="L64" s="55">
        <v>410</v>
      </c>
      <c r="M64" s="55"/>
      <c r="N64" s="51">
        <v>0</v>
      </c>
      <c r="O64" s="51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143">
        <f t="shared" si="32"/>
        <v>1</v>
      </c>
      <c r="AB64" s="143">
        <f t="shared" si="33"/>
        <v>410</v>
      </c>
      <c r="AC64" s="143"/>
      <c r="AD64" s="52"/>
      <c r="AE64" s="52"/>
      <c r="AF64" s="52"/>
      <c r="AG64" s="52"/>
      <c r="AH64" s="53"/>
      <c r="AI64" s="53"/>
      <c r="AJ64" s="151"/>
      <c r="AK64" s="147">
        <f t="shared" si="28"/>
        <v>410</v>
      </c>
      <c r="AL64" s="15"/>
    </row>
    <row r="65" spans="1:38" s="16" customFormat="1" ht="33" x14ac:dyDescent="0.2">
      <c r="A65" s="218"/>
      <c r="B65" s="194"/>
      <c r="C65" s="46" t="s">
        <v>91</v>
      </c>
      <c r="D65" s="47"/>
      <c r="E65" s="56">
        <v>1</v>
      </c>
      <c r="F65" s="49" t="s">
        <v>61</v>
      </c>
      <c r="G65" s="113" t="s">
        <v>30</v>
      </c>
      <c r="H65" s="113" t="s">
        <v>31</v>
      </c>
      <c r="I65" s="113" t="s">
        <v>32</v>
      </c>
      <c r="J65" s="50" t="s">
        <v>33</v>
      </c>
      <c r="K65" s="55">
        <v>470</v>
      </c>
      <c r="L65" s="55">
        <v>470</v>
      </c>
      <c r="M65" s="55"/>
      <c r="N65" s="51">
        <v>0</v>
      </c>
      <c r="O65" s="51"/>
      <c r="P65" s="52"/>
      <c r="Q65" s="52">
        <v>1</v>
      </c>
      <c r="R65" s="52">
        <v>254.04</v>
      </c>
      <c r="S65" s="52"/>
      <c r="T65" s="52"/>
      <c r="U65" s="52"/>
      <c r="V65" s="52"/>
      <c r="W65" s="52"/>
      <c r="X65" s="52"/>
      <c r="Y65" s="52"/>
      <c r="Z65" s="52"/>
      <c r="AA65" s="143">
        <f t="shared" si="32"/>
        <v>0</v>
      </c>
      <c r="AB65" s="143">
        <f t="shared" si="33"/>
        <v>215.96</v>
      </c>
      <c r="AC65" s="143"/>
      <c r="AD65" s="52"/>
      <c r="AE65" s="52"/>
      <c r="AF65" s="52"/>
      <c r="AG65" s="52"/>
      <c r="AH65" s="53"/>
      <c r="AI65" s="53"/>
      <c r="AJ65" s="151"/>
      <c r="AK65" s="147">
        <f t="shared" si="28"/>
        <v>470</v>
      </c>
      <c r="AL65" s="15"/>
    </row>
    <row r="66" spans="1:38" s="16" customFormat="1" ht="33" x14ac:dyDescent="0.2">
      <c r="A66" s="218"/>
      <c r="B66" s="194"/>
      <c r="C66" s="46" t="s">
        <v>92</v>
      </c>
      <c r="D66" s="47"/>
      <c r="E66" s="56">
        <v>1</v>
      </c>
      <c r="F66" s="49" t="s">
        <v>61</v>
      </c>
      <c r="G66" s="113" t="s">
        <v>30</v>
      </c>
      <c r="H66" s="113" t="s">
        <v>31</v>
      </c>
      <c r="I66" s="113" t="s">
        <v>32</v>
      </c>
      <c r="J66" s="50" t="s">
        <v>38</v>
      </c>
      <c r="K66" s="55">
        <v>194.83</v>
      </c>
      <c r="L66" s="55">
        <v>194.83</v>
      </c>
      <c r="M66" s="55"/>
      <c r="N66" s="51">
        <v>0</v>
      </c>
      <c r="O66" s="51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143">
        <f t="shared" si="32"/>
        <v>1</v>
      </c>
      <c r="AB66" s="143">
        <f t="shared" si="33"/>
        <v>194.83</v>
      </c>
      <c r="AC66" s="143"/>
      <c r="AD66" s="52"/>
      <c r="AE66" s="52"/>
      <c r="AF66" s="52"/>
      <c r="AG66" s="52"/>
      <c r="AH66" s="53"/>
      <c r="AI66" s="53"/>
      <c r="AJ66" s="151"/>
      <c r="AK66" s="147">
        <f t="shared" si="28"/>
        <v>194.83</v>
      </c>
      <c r="AL66" s="15"/>
    </row>
    <row r="67" spans="1:38" s="16" customFormat="1" ht="33" x14ac:dyDescent="0.2">
      <c r="A67" s="218"/>
      <c r="B67" s="194"/>
      <c r="C67" s="46" t="s">
        <v>93</v>
      </c>
      <c r="D67" s="47"/>
      <c r="E67" s="56">
        <v>1</v>
      </c>
      <c r="F67" s="49" t="s">
        <v>61</v>
      </c>
      <c r="G67" s="113" t="s">
        <v>30</v>
      </c>
      <c r="H67" s="113" t="s">
        <v>31</v>
      </c>
      <c r="I67" s="113" t="s">
        <v>32</v>
      </c>
      <c r="J67" s="50" t="s">
        <v>38</v>
      </c>
      <c r="K67" s="55">
        <v>224.53</v>
      </c>
      <c r="L67" s="55">
        <v>224.53</v>
      </c>
      <c r="M67" s="55"/>
      <c r="N67" s="51">
        <v>0</v>
      </c>
      <c r="O67" s="51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143">
        <f t="shared" si="32"/>
        <v>1</v>
      </c>
      <c r="AB67" s="143">
        <f t="shared" si="33"/>
        <v>224.53</v>
      </c>
      <c r="AC67" s="143"/>
      <c r="AD67" s="52"/>
      <c r="AE67" s="52"/>
      <c r="AF67" s="52"/>
      <c r="AG67" s="52"/>
      <c r="AH67" s="53"/>
      <c r="AI67" s="53"/>
      <c r="AJ67" s="151"/>
      <c r="AK67" s="147">
        <f t="shared" si="28"/>
        <v>224.53</v>
      </c>
      <c r="AL67" s="15"/>
    </row>
    <row r="68" spans="1:38" s="16" customFormat="1" ht="33" x14ac:dyDescent="0.2">
      <c r="A68" s="218"/>
      <c r="B68" s="194"/>
      <c r="C68" s="46" t="s">
        <v>94</v>
      </c>
      <c r="D68" s="47"/>
      <c r="E68" s="56">
        <v>1</v>
      </c>
      <c r="F68" s="49" t="s">
        <v>61</v>
      </c>
      <c r="G68" s="113" t="s">
        <v>30</v>
      </c>
      <c r="H68" s="113" t="s">
        <v>31</v>
      </c>
      <c r="I68" s="113" t="s">
        <v>32</v>
      </c>
      <c r="J68" s="50" t="s">
        <v>33</v>
      </c>
      <c r="K68" s="55">
        <v>215</v>
      </c>
      <c r="L68" s="55">
        <v>215</v>
      </c>
      <c r="M68" s="55"/>
      <c r="N68" s="51">
        <v>0</v>
      </c>
      <c r="O68" s="51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143">
        <f t="shared" si="32"/>
        <v>1</v>
      </c>
      <c r="AB68" s="143">
        <f t="shared" si="33"/>
        <v>215</v>
      </c>
      <c r="AC68" s="143"/>
      <c r="AD68" s="52"/>
      <c r="AE68" s="52"/>
      <c r="AF68" s="52"/>
      <c r="AG68" s="52"/>
      <c r="AH68" s="53"/>
      <c r="AI68" s="53"/>
      <c r="AJ68" s="151"/>
      <c r="AK68" s="147">
        <f t="shared" si="28"/>
        <v>215</v>
      </c>
      <c r="AL68" s="15"/>
    </row>
    <row r="69" spans="1:38" s="16" customFormat="1" ht="33" x14ac:dyDescent="0.2">
      <c r="A69" s="218"/>
      <c r="B69" s="194"/>
      <c r="C69" s="46" t="s">
        <v>95</v>
      </c>
      <c r="D69" s="47"/>
      <c r="E69" s="56">
        <v>16</v>
      </c>
      <c r="F69" s="49" t="s">
        <v>61</v>
      </c>
      <c r="G69" s="113" t="s">
        <v>30</v>
      </c>
      <c r="H69" s="113" t="s">
        <v>31</v>
      </c>
      <c r="I69" s="113" t="s">
        <v>32</v>
      </c>
      <c r="J69" s="50" t="s">
        <v>33</v>
      </c>
      <c r="K69" s="55">
        <v>215</v>
      </c>
      <c r="L69" s="55">
        <v>3440</v>
      </c>
      <c r="M69" s="55"/>
      <c r="N69" s="51">
        <v>0</v>
      </c>
      <c r="O69" s="51"/>
      <c r="P69" s="52"/>
      <c r="Q69" s="52">
        <v>16</v>
      </c>
      <c r="R69" s="52">
        <v>914.64</v>
      </c>
      <c r="S69" s="52"/>
      <c r="T69" s="52"/>
      <c r="U69" s="52"/>
      <c r="V69" s="52"/>
      <c r="W69" s="52"/>
      <c r="X69" s="52"/>
      <c r="Y69" s="52"/>
      <c r="Z69" s="52"/>
      <c r="AA69" s="143">
        <f t="shared" si="32"/>
        <v>0</v>
      </c>
      <c r="AB69" s="143">
        <f t="shared" si="33"/>
        <v>2525.36</v>
      </c>
      <c r="AC69" s="143"/>
      <c r="AD69" s="52"/>
      <c r="AE69" s="52"/>
      <c r="AF69" s="52"/>
      <c r="AG69" s="52"/>
      <c r="AH69" s="53"/>
      <c r="AI69" s="53"/>
      <c r="AJ69" s="151"/>
      <c r="AK69" s="147">
        <f t="shared" si="28"/>
        <v>3440</v>
      </c>
      <c r="AL69" s="15"/>
    </row>
    <row r="70" spans="1:38" s="16" customFormat="1" ht="33" x14ac:dyDescent="0.2">
      <c r="A70" s="218"/>
      <c r="B70" s="194"/>
      <c r="C70" s="46" t="s">
        <v>96</v>
      </c>
      <c r="D70" s="47"/>
      <c r="E70" s="56">
        <v>25</v>
      </c>
      <c r="F70" s="49" t="s">
        <v>61</v>
      </c>
      <c r="G70" s="113" t="s">
        <v>30</v>
      </c>
      <c r="H70" s="113" t="s">
        <v>31</v>
      </c>
      <c r="I70" s="113" t="s">
        <v>32</v>
      </c>
      <c r="J70" s="50"/>
      <c r="K70" s="55">
        <v>215</v>
      </c>
      <c r="L70" s="55">
        <f>5375-465.9</f>
        <v>4909.1000000000004</v>
      </c>
      <c r="M70" s="55"/>
      <c r="N70" s="51">
        <v>0</v>
      </c>
      <c r="O70" s="51"/>
      <c r="P70" s="52"/>
      <c r="Q70" s="52">
        <v>25</v>
      </c>
      <c r="R70" s="52">
        <v>2610</v>
      </c>
      <c r="S70" s="52"/>
      <c r="T70" s="52"/>
      <c r="U70" s="52"/>
      <c r="V70" s="52"/>
      <c r="W70" s="52"/>
      <c r="X70" s="52"/>
      <c r="Y70" s="52"/>
      <c r="Z70" s="52"/>
      <c r="AA70" s="143">
        <f t="shared" si="32"/>
        <v>0</v>
      </c>
      <c r="AB70" s="143">
        <f t="shared" si="33"/>
        <v>2299.1000000000004</v>
      </c>
      <c r="AC70" s="143"/>
      <c r="AD70" s="52"/>
      <c r="AE70" s="52"/>
      <c r="AF70" s="52"/>
      <c r="AG70" s="52"/>
      <c r="AH70" s="53"/>
      <c r="AI70" s="53"/>
      <c r="AJ70" s="151"/>
      <c r="AK70" s="147">
        <f>N70+P70+R70+T70+V70+X70+Z70+AB70+AD70+AF70+AH70+AJ70</f>
        <v>4909.1000000000004</v>
      </c>
      <c r="AL70" s="15"/>
    </row>
    <row r="71" spans="1:38" s="16" customFormat="1" ht="23.25" customHeight="1" x14ac:dyDescent="0.2">
      <c r="A71" s="218"/>
      <c r="B71" s="194"/>
      <c r="C71" s="46" t="s">
        <v>97</v>
      </c>
      <c r="D71" s="47"/>
      <c r="E71" s="56">
        <v>200</v>
      </c>
      <c r="F71" s="49" t="s">
        <v>61</v>
      </c>
      <c r="G71" s="113" t="s">
        <v>30</v>
      </c>
      <c r="H71" s="113" t="s">
        <v>31</v>
      </c>
      <c r="I71" s="113" t="s">
        <v>32</v>
      </c>
      <c r="J71" s="50" t="s">
        <v>38</v>
      </c>
      <c r="K71" s="55">
        <v>94.22</v>
      </c>
      <c r="L71" s="55">
        <f>18844-4947.2</f>
        <v>13896.8</v>
      </c>
      <c r="M71" s="55"/>
      <c r="N71" s="51">
        <v>0</v>
      </c>
      <c r="O71" s="51"/>
      <c r="P71" s="52"/>
      <c r="Q71" s="52">
        <v>200</v>
      </c>
      <c r="R71" s="52">
        <v>13896.8</v>
      </c>
      <c r="S71" s="52"/>
      <c r="T71" s="52"/>
      <c r="U71" s="52"/>
      <c r="V71" s="52"/>
      <c r="W71" s="52"/>
      <c r="X71" s="52"/>
      <c r="Y71" s="52"/>
      <c r="Z71" s="52"/>
      <c r="AA71" s="143">
        <f t="shared" si="32"/>
        <v>0</v>
      </c>
      <c r="AB71" s="143">
        <f t="shared" si="33"/>
        <v>0</v>
      </c>
      <c r="AC71" s="143"/>
      <c r="AD71" s="52"/>
      <c r="AE71" s="52"/>
      <c r="AF71" s="52"/>
      <c r="AG71" s="52"/>
      <c r="AH71" s="53"/>
      <c r="AI71" s="53"/>
      <c r="AJ71" s="151"/>
      <c r="AK71" s="147">
        <f t="shared" si="28"/>
        <v>13896.8</v>
      </c>
      <c r="AL71" s="15"/>
    </row>
    <row r="72" spans="1:38" s="16" customFormat="1" ht="29.25" customHeight="1" x14ac:dyDescent="0.2">
      <c r="A72" s="218"/>
      <c r="B72" s="194"/>
      <c r="C72" s="46" t="s">
        <v>98</v>
      </c>
      <c r="D72" s="47"/>
      <c r="E72" s="57">
        <v>200</v>
      </c>
      <c r="F72" s="49" t="s">
        <v>61</v>
      </c>
      <c r="G72" s="113" t="s">
        <v>30</v>
      </c>
      <c r="H72" s="113" t="s">
        <v>31</v>
      </c>
      <c r="I72" s="113" t="s">
        <v>32</v>
      </c>
      <c r="J72" s="50" t="s">
        <v>38</v>
      </c>
      <c r="K72" s="57"/>
      <c r="L72" s="55">
        <f>2960.4-332.8</f>
        <v>2627.6</v>
      </c>
      <c r="M72" s="55"/>
      <c r="N72" s="51">
        <v>0</v>
      </c>
      <c r="O72" s="51"/>
      <c r="P72" s="52"/>
      <c r="Q72" s="52">
        <v>20</v>
      </c>
      <c r="R72" s="52">
        <v>2157.6</v>
      </c>
      <c r="S72" s="52"/>
      <c r="T72" s="52"/>
      <c r="U72" s="52"/>
      <c r="V72" s="52"/>
      <c r="W72" s="52"/>
      <c r="X72" s="52"/>
      <c r="Y72" s="52"/>
      <c r="Z72" s="52"/>
      <c r="AA72" s="143">
        <f t="shared" si="32"/>
        <v>180</v>
      </c>
      <c r="AB72" s="143">
        <f t="shared" si="33"/>
        <v>470</v>
      </c>
      <c r="AC72" s="143"/>
      <c r="AD72" s="52"/>
      <c r="AE72" s="52"/>
      <c r="AF72" s="52"/>
      <c r="AG72" s="52"/>
      <c r="AH72" s="53"/>
      <c r="AI72" s="53"/>
      <c r="AJ72" s="151"/>
      <c r="AK72" s="147">
        <f t="shared" si="28"/>
        <v>2627.6</v>
      </c>
      <c r="AL72" s="15"/>
    </row>
    <row r="73" spans="1:38" s="16" customFormat="1" ht="33" x14ac:dyDescent="0.2">
      <c r="A73" s="218"/>
      <c r="B73" s="194"/>
      <c r="C73" s="46" t="s">
        <v>99</v>
      </c>
      <c r="D73" s="47"/>
      <c r="E73" s="56">
        <v>20</v>
      </c>
      <c r="F73" s="49" t="s">
        <v>61</v>
      </c>
      <c r="G73" s="113" t="s">
        <v>30</v>
      </c>
      <c r="H73" s="113" t="s">
        <v>31</v>
      </c>
      <c r="I73" s="113" t="s">
        <v>32</v>
      </c>
      <c r="J73" s="50" t="s">
        <v>38</v>
      </c>
      <c r="K73" s="55">
        <v>154.44</v>
      </c>
      <c r="L73" s="55">
        <v>3088.7999999999997</v>
      </c>
      <c r="M73" s="55"/>
      <c r="N73" s="51">
        <v>0</v>
      </c>
      <c r="O73" s="51"/>
      <c r="P73" s="52"/>
      <c r="Q73" s="52">
        <v>20</v>
      </c>
      <c r="R73" s="52">
        <v>2760.8</v>
      </c>
      <c r="S73" s="52"/>
      <c r="T73" s="52"/>
      <c r="U73" s="52"/>
      <c r="V73" s="52"/>
      <c r="W73" s="52"/>
      <c r="X73" s="52"/>
      <c r="Y73" s="52"/>
      <c r="Z73" s="52"/>
      <c r="AA73" s="143">
        <f t="shared" si="32"/>
        <v>0</v>
      </c>
      <c r="AB73" s="143">
        <f t="shared" si="33"/>
        <v>327.99999999999955</v>
      </c>
      <c r="AC73" s="143"/>
      <c r="AD73" s="52"/>
      <c r="AE73" s="52"/>
      <c r="AF73" s="52"/>
      <c r="AG73" s="52"/>
      <c r="AH73" s="53"/>
      <c r="AI73" s="53"/>
      <c r="AJ73" s="151"/>
      <c r="AK73" s="147">
        <f t="shared" si="28"/>
        <v>3088.7999999999997</v>
      </c>
      <c r="AL73" s="15"/>
    </row>
    <row r="74" spans="1:38" s="16" customFormat="1" ht="33" x14ac:dyDescent="0.2">
      <c r="A74" s="218"/>
      <c r="B74" s="194"/>
      <c r="C74" s="46" t="s">
        <v>100</v>
      </c>
      <c r="D74" s="47"/>
      <c r="E74" s="56">
        <v>40</v>
      </c>
      <c r="F74" s="49" t="s">
        <v>61</v>
      </c>
      <c r="G74" s="113" t="s">
        <v>30</v>
      </c>
      <c r="H74" s="113" t="s">
        <v>31</v>
      </c>
      <c r="I74" s="113" t="s">
        <v>32</v>
      </c>
      <c r="J74" s="50" t="s">
        <v>38</v>
      </c>
      <c r="K74" s="55">
        <v>83.16</v>
      </c>
      <c r="L74" s="55">
        <v>3326.3999999999996</v>
      </c>
      <c r="M74" s="55"/>
      <c r="N74" s="51">
        <v>0</v>
      </c>
      <c r="O74" s="51"/>
      <c r="P74" s="52"/>
      <c r="Q74" s="52">
        <v>40</v>
      </c>
      <c r="R74" s="52">
        <v>2784</v>
      </c>
      <c r="S74" s="52"/>
      <c r="T74" s="52"/>
      <c r="U74" s="52"/>
      <c r="V74" s="52"/>
      <c r="W74" s="52"/>
      <c r="X74" s="52"/>
      <c r="Y74" s="52"/>
      <c r="Z74" s="52"/>
      <c r="AA74" s="143">
        <f t="shared" si="32"/>
        <v>0</v>
      </c>
      <c r="AB74" s="143">
        <f t="shared" si="33"/>
        <v>542.39999999999964</v>
      </c>
      <c r="AC74" s="143"/>
      <c r="AD74" s="52"/>
      <c r="AE74" s="52"/>
      <c r="AF74" s="52"/>
      <c r="AG74" s="52"/>
      <c r="AH74" s="53"/>
      <c r="AI74" s="53"/>
      <c r="AJ74" s="151"/>
      <c r="AK74" s="147">
        <f t="shared" si="28"/>
        <v>3326.3999999999996</v>
      </c>
      <c r="AL74" s="15"/>
    </row>
    <row r="75" spans="1:38" s="16" customFormat="1" ht="33" x14ac:dyDescent="0.2">
      <c r="A75" s="218"/>
      <c r="B75" s="194"/>
      <c r="C75" s="46" t="s">
        <v>101</v>
      </c>
      <c r="D75" s="47"/>
      <c r="E75" s="56">
        <v>1</v>
      </c>
      <c r="F75" s="49" t="s">
        <v>61</v>
      </c>
      <c r="G75" s="113" t="s">
        <v>30</v>
      </c>
      <c r="H75" s="113" t="s">
        <v>31</v>
      </c>
      <c r="I75" s="113" t="s">
        <v>32</v>
      </c>
      <c r="J75" s="50" t="s">
        <v>33</v>
      </c>
      <c r="K75" s="55">
        <v>52.84</v>
      </c>
      <c r="L75" s="55">
        <v>52.84</v>
      </c>
      <c r="M75" s="55"/>
      <c r="N75" s="51">
        <v>0</v>
      </c>
      <c r="O75" s="51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143">
        <f t="shared" si="32"/>
        <v>1</v>
      </c>
      <c r="AB75" s="143">
        <f t="shared" si="33"/>
        <v>52.84</v>
      </c>
      <c r="AC75" s="143"/>
      <c r="AD75" s="52"/>
      <c r="AE75" s="52"/>
      <c r="AF75" s="52"/>
      <c r="AG75" s="52"/>
      <c r="AH75" s="53"/>
      <c r="AI75" s="53"/>
      <c r="AJ75" s="151"/>
      <c r="AK75" s="147">
        <f t="shared" si="28"/>
        <v>52.84</v>
      </c>
      <c r="AL75" s="15"/>
    </row>
    <row r="76" spans="1:38" s="16" customFormat="1" ht="33" x14ac:dyDescent="0.2">
      <c r="A76" s="218"/>
      <c r="B76" s="194"/>
      <c r="C76" s="46" t="s">
        <v>102</v>
      </c>
      <c r="D76" s="47"/>
      <c r="E76" s="56">
        <v>1</v>
      </c>
      <c r="F76" s="49" t="s">
        <v>61</v>
      </c>
      <c r="G76" s="113" t="s">
        <v>30</v>
      </c>
      <c r="H76" s="113" t="s">
        <v>31</v>
      </c>
      <c r="I76" s="113" t="s">
        <v>32</v>
      </c>
      <c r="J76" s="50" t="s">
        <v>33</v>
      </c>
      <c r="K76" s="55">
        <v>52.84</v>
      </c>
      <c r="L76" s="55">
        <v>52.84</v>
      </c>
      <c r="M76" s="55"/>
      <c r="N76" s="51">
        <v>0</v>
      </c>
      <c r="O76" s="51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143">
        <f t="shared" si="32"/>
        <v>1</v>
      </c>
      <c r="AB76" s="143">
        <f t="shared" si="33"/>
        <v>52.84</v>
      </c>
      <c r="AC76" s="143"/>
      <c r="AD76" s="52"/>
      <c r="AE76" s="52"/>
      <c r="AF76" s="52"/>
      <c r="AG76" s="52"/>
      <c r="AH76" s="53"/>
      <c r="AI76" s="53"/>
      <c r="AJ76" s="151"/>
      <c r="AK76" s="147">
        <f t="shared" si="28"/>
        <v>52.84</v>
      </c>
      <c r="AL76" s="15"/>
    </row>
    <row r="77" spans="1:38" s="16" customFormat="1" ht="33" x14ac:dyDescent="0.2">
      <c r="A77" s="218"/>
      <c r="B77" s="194"/>
      <c r="C77" s="46" t="s">
        <v>103</v>
      </c>
      <c r="D77" s="47"/>
      <c r="E77" s="56">
        <v>1</v>
      </c>
      <c r="F77" s="49" t="s">
        <v>61</v>
      </c>
      <c r="G77" s="113" t="s">
        <v>30</v>
      </c>
      <c r="H77" s="113" t="s">
        <v>31</v>
      </c>
      <c r="I77" s="113" t="s">
        <v>32</v>
      </c>
      <c r="J77" s="50" t="s">
        <v>33</v>
      </c>
      <c r="K77" s="55">
        <v>52.84</v>
      </c>
      <c r="L77" s="55">
        <v>52.84</v>
      </c>
      <c r="M77" s="55"/>
      <c r="N77" s="51">
        <v>0</v>
      </c>
      <c r="O77" s="51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143">
        <f t="shared" si="32"/>
        <v>1</v>
      </c>
      <c r="AB77" s="143">
        <f t="shared" si="33"/>
        <v>52.84</v>
      </c>
      <c r="AC77" s="143"/>
      <c r="AD77" s="52"/>
      <c r="AE77" s="52"/>
      <c r="AF77" s="52"/>
      <c r="AG77" s="52"/>
      <c r="AH77" s="53"/>
      <c r="AI77" s="53"/>
      <c r="AJ77" s="151"/>
      <c r="AK77" s="147">
        <f t="shared" ref="AK77:AK85" si="34">N77+P77+R77+T77+V77+X77+Z77+AB77+AD77+AF77+AH77+AJ77</f>
        <v>52.84</v>
      </c>
      <c r="AL77" s="15"/>
    </row>
    <row r="78" spans="1:38" s="16" customFormat="1" ht="33" x14ac:dyDescent="0.2">
      <c r="A78" s="218"/>
      <c r="B78" s="194"/>
      <c r="C78" s="46" t="s">
        <v>104</v>
      </c>
      <c r="D78" s="47"/>
      <c r="E78" s="56">
        <v>1</v>
      </c>
      <c r="F78" s="49" t="s">
        <v>61</v>
      </c>
      <c r="G78" s="113" t="s">
        <v>30</v>
      </c>
      <c r="H78" s="113" t="s">
        <v>31</v>
      </c>
      <c r="I78" s="113" t="s">
        <v>32</v>
      </c>
      <c r="J78" s="50" t="s">
        <v>38</v>
      </c>
      <c r="K78" s="55">
        <v>15.68</v>
      </c>
      <c r="L78" s="55">
        <v>15.68</v>
      </c>
      <c r="M78" s="55"/>
      <c r="N78" s="51">
        <v>0</v>
      </c>
      <c r="O78" s="51"/>
      <c r="P78" s="52"/>
      <c r="Q78" s="52">
        <v>1</v>
      </c>
      <c r="R78" s="52">
        <v>14.5</v>
      </c>
      <c r="S78" s="52"/>
      <c r="T78" s="52"/>
      <c r="U78" s="52"/>
      <c r="V78" s="52"/>
      <c r="W78" s="52"/>
      <c r="X78" s="52"/>
      <c r="Y78" s="52"/>
      <c r="Z78" s="52"/>
      <c r="AA78" s="143">
        <f t="shared" si="32"/>
        <v>0</v>
      </c>
      <c r="AB78" s="143">
        <f t="shared" si="33"/>
        <v>1.1799999999999997</v>
      </c>
      <c r="AC78" s="143"/>
      <c r="AD78" s="52"/>
      <c r="AE78" s="52"/>
      <c r="AF78" s="52"/>
      <c r="AG78" s="52"/>
      <c r="AH78" s="53"/>
      <c r="AI78" s="53"/>
      <c r="AJ78" s="151"/>
      <c r="AK78" s="147">
        <f t="shared" si="34"/>
        <v>15.68</v>
      </c>
      <c r="AL78" s="15"/>
    </row>
    <row r="79" spans="1:38" s="16" customFormat="1" ht="33" x14ac:dyDescent="0.2">
      <c r="A79" s="218"/>
      <c r="B79" s="194"/>
      <c r="C79" s="46" t="s">
        <v>105</v>
      </c>
      <c r="D79" s="47"/>
      <c r="E79" s="56">
        <v>1</v>
      </c>
      <c r="F79" s="49" t="s">
        <v>29</v>
      </c>
      <c r="G79" s="113" t="s">
        <v>30</v>
      </c>
      <c r="H79" s="113" t="s">
        <v>31</v>
      </c>
      <c r="I79" s="113" t="s">
        <v>32</v>
      </c>
      <c r="J79" s="50" t="s">
        <v>38</v>
      </c>
      <c r="K79" s="55">
        <v>45.14</v>
      </c>
      <c r="L79" s="55">
        <v>45.14</v>
      </c>
      <c r="M79" s="55"/>
      <c r="N79" s="51">
        <v>0</v>
      </c>
      <c r="O79" s="51"/>
      <c r="P79" s="52"/>
      <c r="Q79" s="52">
        <v>1</v>
      </c>
      <c r="R79" s="52">
        <v>42.69</v>
      </c>
      <c r="S79" s="52"/>
      <c r="T79" s="52"/>
      <c r="U79" s="52"/>
      <c r="V79" s="52"/>
      <c r="W79" s="52"/>
      <c r="X79" s="52"/>
      <c r="Y79" s="52"/>
      <c r="Z79" s="52"/>
      <c r="AA79" s="143">
        <f t="shared" si="32"/>
        <v>0</v>
      </c>
      <c r="AB79" s="143">
        <f t="shared" si="33"/>
        <v>2.4500000000000028</v>
      </c>
      <c r="AC79" s="143"/>
      <c r="AD79" s="52"/>
      <c r="AE79" s="52"/>
      <c r="AF79" s="52"/>
      <c r="AG79" s="52"/>
      <c r="AH79" s="53"/>
      <c r="AI79" s="53"/>
      <c r="AJ79" s="151"/>
      <c r="AK79" s="147">
        <f t="shared" si="34"/>
        <v>45.14</v>
      </c>
      <c r="AL79" s="15"/>
    </row>
    <row r="80" spans="1:38" s="16" customFormat="1" ht="33" x14ac:dyDescent="0.2">
      <c r="A80" s="218"/>
      <c r="B80" s="194"/>
      <c r="C80" s="46" t="s">
        <v>106</v>
      </c>
      <c r="D80" s="47"/>
      <c r="E80" s="56">
        <v>1</v>
      </c>
      <c r="F80" s="49" t="s">
        <v>29</v>
      </c>
      <c r="G80" s="113" t="s">
        <v>30</v>
      </c>
      <c r="H80" s="113" t="s">
        <v>31</v>
      </c>
      <c r="I80" s="113" t="s">
        <v>32</v>
      </c>
      <c r="J80" s="50" t="s">
        <v>33</v>
      </c>
      <c r="K80" s="55">
        <v>291</v>
      </c>
      <c r="L80" s="55">
        <v>291</v>
      </c>
      <c r="M80" s="55"/>
      <c r="N80" s="51">
        <v>0</v>
      </c>
      <c r="O80" s="51"/>
      <c r="P80" s="52"/>
      <c r="Q80" s="52">
        <v>1</v>
      </c>
      <c r="R80" s="52">
        <v>250.71</v>
      </c>
      <c r="S80" s="52"/>
      <c r="T80" s="52"/>
      <c r="U80" s="52"/>
      <c r="V80" s="52"/>
      <c r="W80" s="52"/>
      <c r="X80" s="52"/>
      <c r="Y80" s="52"/>
      <c r="Z80" s="52"/>
      <c r="AA80" s="143">
        <f t="shared" si="32"/>
        <v>0</v>
      </c>
      <c r="AB80" s="143">
        <f t="shared" si="33"/>
        <v>40.289999999999992</v>
      </c>
      <c r="AC80" s="143"/>
      <c r="AD80" s="52"/>
      <c r="AE80" s="52"/>
      <c r="AF80" s="52"/>
      <c r="AG80" s="52"/>
      <c r="AH80" s="53"/>
      <c r="AI80" s="53"/>
      <c r="AJ80" s="151"/>
      <c r="AK80" s="147">
        <f t="shared" si="34"/>
        <v>291</v>
      </c>
      <c r="AL80" s="15"/>
    </row>
    <row r="81" spans="1:38" s="16" customFormat="1" ht="24.75" customHeight="1" x14ac:dyDescent="0.2">
      <c r="A81" s="218"/>
      <c r="B81" s="194"/>
      <c r="C81" s="46" t="s">
        <v>107</v>
      </c>
      <c r="D81" s="47"/>
      <c r="E81" s="56">
        <v>1</v>
      </c>
      <c r="F81" s="49" t="s">
        <v>29</v>
      </c>
      <c r="G81" s="113" t="s">
        <v>30</v>
      </c>
      <c r="H81" s="113" t="s">
        <v>31</v>
      </c>
      <c r="I81" s="113" t="s">
        <v>32</v>
      </c>
      <c r="J81" s="50" t="s">
        <v>33</v>
      </c>
      <c r="K81" s="55">
        <v>25</v>
      </c>
      <c r="L81" s="55">
        <v>25</v>
      </c>
      <c r="M81" s="55"/>
      <c r="N81" s="51">
        <v>0</v>
      </c>
      <c r="O81" s="51"/>
      <c r="P81" s="52"/>
      <c r="Q81" s="52">
        <v>1</v>
      </c>
      <c r="R81" s="52">
        <v>185.6</v>
      </c>
      <c r="S81" s="52"/>
      <c r="T81" s="52"/>
      <c r="U81" s="52"/>
      <c r="V81" s="52"/>
      <c r="W81" s="52"/>
      <c r="X81" s="52"/>
      <c r="Y81" s="52"/>
      <c r="Z81" s="52"/>
      <c r="AA81" s="143">
        <f t="shared" si="32"/>
        <v>0</v>
      </c>
      <c r="AB81" s="143">
        <f t="shared" si="33"/>
        <v>-160.6</v>
      </c>
      <c r="AC81" s="143"/>
      <c r="AD81" s="52"/>
      <c r="AE81" s="52"/>
      <c r="AF81" s="52"/>
      <c r="AG81" s="52"/>
      <c r="AH81" s="53"/>
      <c r="AI81" s="53"/>
      <c r="AJ81" s="151"/>
      <c r="AK81" s="147">
        <f t="shared" si="34"/>
        <v>25</v>
      </c>
      <c r="AL81" s="15"/>
    </row>
    <row r="82" spans="1:38" s="16" customFormat="1" ht="33" x14ac:dyDescent="0.2">
      <c r="A82" s="218"/>
      <c r="B82" s="194"/>
      <c r="C82" s="46" t="s">
        <v>108</v>
      </c>
      <c r="D82" s="47"/>
      <c r="E82" s="56">
        <v>0</v>
      </c>
      <c r="F82" s="49" t="s">
        <v>29</v>
      </c>
      <c r="G82" s="113" t="s">
        <v>30</v>
      </c>
      <c r="H82" s="113" t="s">
        <v>31</v>
      </c>
      <c r="I82" s="113" t="s">
        <v>32</v>
      </c>
      <c r="J82" s="50" t="s">
        <v>38</v>
      </c>
      <c r="K82" s="55">
        <v>3.94</v>
      </c>
      <c r="L82" s="55">
        <v>0</v>
      </c>
      <c r="M82" s="55"/>
      <c r="N82" s="51">
        <v>0</v>
      </c>
      <c r="O82" s="51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143">
        <f t="shared" si="32"/>
        <v>0</v>
      </c>
      <c r="AB82" s="143">
        <f t="shared" si="33"/>
        <v>0</v>
      </c>
      <c r="AC82" s="143"/>
      <c r="AD82" s="52"/>
      <c r="AE82" s="52"/>
      <c r="AF82" s="52"/>
      <c r="AG82" s="52"/>
      <c r="AH82" s="53"/>
      <c r="AI82" s="53"/>
      <c r="AJ82" s="151"/>
      <c r="AK82" s="147">
        <f t="shared" si="34"/>
        <v>0</v>
      </c>
      <c r="AL82" s="15"/>
    </row>
    <row r="83" spans="1:38" s="16" customFormat="1" ht="33" x14ac:dyDescent="0.2">
      <c r="A83" s="218"/>
      <c r="B83" s="194"/>
      <c r="C83" s="46" t="s">
        <v>109</v>
      </c>
      <c r="D83" s="47"/>
      <c r="E83" s="56">
        <v>0</v>
      </c>
      <c r="F83" s="49" t="s">
        <v>29</v>
      </c>
      <c r="G83" s="113" t="s">
        <v>30</v>
      </c>
      <c r="H83" s="113" t="s">
        <v>31</v>
      </c>
      <c r="I83" s="113" t="s">
        <v>32</v>
      </c>
      <c r="J83" s="50" t="s">
        <v>33</v>
      </c>
      <c r="K83" s="55">
        <v>5.0999999999999996</v>
      </c>
      <c r="L83" s="55">
        <v>0</v>
      </c>
      <c r="M83" s="55"/>
      <c r="N83" s="51">
        <v>0</v>
      </c>
      <c r="O83" s="51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143">
        <f t="shared" si="32"/>
        <v>0</v>
      </c>
      <c r="AB83" s="143">
        <f t="shared" si="33"/>
        <v>0</v>
      </c>
      <c r="AC83" s="143"/>
      <c r="AD83" s="52"/>
      <c r="AE83" s="52"/>
      <c r="AF83" s="52"/>
      <c r="AG83" s="52"/>
      <c r="AH83" s="53"/>
      <c r="AI83" s="53"/>
      <c r="AJ83" s="151"/>
      <c r="AK83" s="147">
        <f t="shared" si="34"/>
        <v>0</v>
      </c>
      <c r="AL83" s="15"/>
    </row>
    <row r="84" spans="1:38" s="16" customFormat="1" ht="33" x14ac:dyDescent="0.2">
      <c r="A84" s="218"/>
      <c r="B84" s="194"/>
      <c r="C84" s="46" t="s">
        <v>110</v>
      </c>
      <c r="D84" s="47"/>
      <c r="E84" s="56">
        <v>0</v>
      </c>
      <c r="F84" s="49" t="s">
        <v>29</v>
      </c>
      <c r="G84" s="113" t="s">
        <v>30</v>
      </c>
      <c r="H84" s="113" t="s">
        <v>31</v>
      </c>
      <c r="I84" s="113" t="s">
        <v>32</v>
      </c>
      <c r="J84" s="50" t="s">
        <v>33</v>
      </c>
      <c r="K84" s="55">
        <v>5.0999999999999996</v>
      </c>
      <c r="L84" s="55">
        <v>0</v>
      </c>
      <c r="M84" s="55"/>
      <c r="N84" s="51">
        <v>0</v>
      </c>
      <c r="O84" s="51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143">
        <f t="shared" si="32"/>
        <v>0</v>
      </c>
      <c r="AB84" s="143">
        <f t="shared" si="33"/>
        <v>0</v>
      </c>
      <c r="AC84" s="143"/>
      <c r="AD84" s="52"/>
      <c r="AE84" s="52"/>
      <c r="AF84" s="52"/>
      <c r="AG84" s="52"/>
      <c r="AH84" s="53"/>
      <c r="AI84" s="53"/>
      <c r="AJ84" s="151"/>
      <c r="AK84" s="147">
        <f t="shared" si="34"/>
        <v>0</v>
      </c>
      <c r="AL84" s="15"/>
    </row>
    <row r="85" spans="1:38" s="16" customFormat="1" ht="33" x14ac:dyDescent="0.2">
      <c r="A85" s="218"/>
      <c r="B85" s="194"/>
      <c r="C85" s="46" t="s">
        <v>111</v>
      </c>
      <c r="D85" s="47"/>
      <c r="E85" s="56">
        <v>75</v>
      </c>
      <c r="F85" s="49" t="s">
        <v>29</v>
      </c>
      <c r="G85" s="113" t="s">
        <v>30</v>
      </c>
      <c r="H85" s="113" t="s">
        <v>31</v>
      </c>
      <c r="I85" s="113" t="s">
        <v>32</v>
      </c>
      <c r="J85" s="50" t="s">
        <v>38</v>
      </c>
      <c r="K85" s="55">
        <v>39.799999999999997</v>
      </c>
      <c r="L85" s="55">
        <v>2985</v>
      </c>
      <c r="M85" s="55"/>
      <c r="N85" s="51">
        <v>0</v>
      </c>
      <c r="O85" s="51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143">
        <f t="shared" si="32"/>
        <v>75</v>
      </c>
      <c r="AB85" s="143">
        <f t="shared" si="33"/>
        <v>2985</v>
      </c>
      <c r="AC85" s="143"/>
      <c r="AD85" s="52"/>
      <c r="AE85" s="52"/>
      <c r="AF85" s="52"/>
      <c r="AG85" s="52"/>
      <c r="AH85" s="53"/>
      <c r="AI85" s="53"/>
      <c r="AJ85" s="151"/>
      <c r="AK85" s="147">
        <f t="shared" si="34"/>
        <v>2985</v>
      </c>
      <c r="AL85" s="15"/>
    </row>
    <row r="86" spans="1:38" s="16" customFormat="1" ht="33" x14ac:dyDescent="0.2">
      <c r="A86" s="218"/>
      <c r="B86" s="194"/>
      <c r="C86" s="46" t="s">
        <v>112</v>
      </c>
      <c r="D86" s="47"/>
      <c r="E86" s="56">
        <v>25</v>
      </c>
      <c r="F86" s="49" t="s">
        <v>29</v>
      </c>
      <c r="G86" s="113" t="s">
        <v>30</v>
      </c>
      <c r="H86" s="113" t="s">
        <v>31</v>
      </c>
      <c r="I86" s="113" t="s">
        <v>32</v>
      </c>
      <c r="J86" s="50" t="s">
        <v>38</v>
      </c>
      <c r="K86" s="55">
        <v>75.44</v>
      </c>
      <c r="L86" s="55">
        <v>1886</v>
      </c>
      <c r="M86" s="55"/>
      <c r="N86" s="51">
        <v>0</v>
      </c>
      <c r="O86" s="51"/>
      <c r="P86" s="52"/>
      <c r="Q86" s="52">
        <v>25</v>
      </c>
      <c r="R86" s="52">
        <v>1885</v>
      </c>
      <c r="S86" s="52"/>
      <c r="T86" s="52"/>
      <c r="U86" s="52"/>
      <c r="V86" s="52"/>
      <c r="W86" s="52"/>
      <c r="X86" s="52"/>
      <c r="Y86" s="52"/>
      <c r="Z86" s="52"/>
      <c r="AA86" s="143">
        <f t="shared" si="32"/>
        <v>0</v>
      </c>
      <c r="AB86" s="143">
        <f t="shared" si="33"/>
        <v>1</v>
      </c>
      <c r="AC86" s="143"/>
      <c r="AD86" s="52"/>
      <c r="AE86" s="52"/>
      <c r="AF86" s="52"/>
      <c r="AG86" s="52"/>
      <c r="AH86" s="53"/>
      <c r="AI86" s="53"/>
      <c r="AJ86" s="151"/>
      <c r="AK86" s="147">
        <f>N86+P86+R86+T86+V86+X86+Z86+AB86+AD86+AF86+AH86+AJ86</f>
        <v>1886</v>
      </c>
      <c r="AL86" s="15"/>
    </row>
    <row r="87" spans="1:38" s="16" customFormat="1" ht="23.1" customHeight="1" x14ac:dyDescent="0.2">
      <c r="A87" s="218"/>
      <c r="B87" s="195">
        <v>212</v>
      </c>
      <c r="C87" s="27" t="s">
        <v>113</v>
      </c>
      <c r="D87" s="27"/>
      <c r="E87" s="27"/>
      <c r="F87" s="27"/>
      <c r="G87" s="118"/>
      <c r="H87" s="118"/>
      <c r="I87" s="118"/>
      <c r="J87" s="27"/>
      <c r="K87" s="27"/>
      <c r="L87" s="35">
        <v>491.50008000000003</v>
      </c>
      <c r="M87" s="35"/>
      <c r="N87" s="27">
        <f>N88</f>
        <v>0</v>
      </c>
      <c r="O87" s="27"/>
      <c r="P87" s="27">
        <f t="shared" ref="P87:AK87" si="35">P88</f>
        <v>0</v>
      </c>
      <c r="Q87" s="27"/>
      <c r="R87" s="27">
        <f t="shared" si="35"/>
        <v>0</v>
      </c>
      <c r="S87" s="27"/>
      <c r="T87" s="27">
        <f t="shared" si="35"/>
        <v>0</v>
      </c>
      <c r="U87" s="27"/>
      <c r="V87" s="27">
        <f t="shared" si="35"/>
        <v>0</v>
      </c>
      <c r="W87" s="27"/>
      <c r="X87" s="27">
        <f t="shared" si="35"/>
        <v>0</v>
      </c>
      <c r="Y87" s="27"/>
      <c r="Z87" s="27">
        <f t="shared" si="35"/>
        <v>0</v>
      </c>
      <c r="AA87" s="27"/>
      <c r="AB87" s="27">
        <f t="shared" si="35"/>
        <v>491.50008000000003</v>
      </c>
      <c r="AC87" s="27"/>
      <c r="AD87" s="27">
        <f t="shared" si="35"/>
        <v>0</v>
      </c>
      <c r="AE87" s="27"/>
      <c r="AF87" s="27">
        <f t="shared" si="35"/>
        <v>0</v>
      </c>
      <c r="AG87" s="27"/>
      <c r="AH87" s="27">
        <f t="shared" si="35"/>
        <v>0</v>
      </c>
      <c r="AI87" s="27"/>
      <c r="AJ87" s="153">
        <f t="shared" si="35"/>
        <v>0</v>
      </c>
      <c r="AK87" s="27">
        <f t="shared" si="35"/>
        <v>491.50008000000003</v>
      </c>
      <c r="AL87" s="15"/>
    </row>
    <row r="88" spans="1:38" s="16" customFormat="1" ht="23.1" customHeight="1" x14ac:dyDescent="0.2">
      <c r="A88" s="218"/>
      <c r="B88" s="196">
        <v>21205</v>
      </c>
      <c r="C88" s="37" t="s">
        <v>114</v>
      </c>
      <c r="D88" s="37"/>
      <c r="E88" s="37"/>
      <c r="F88" s="37"/>
      <c r="G88" s="119"/>
      <c r="H88" s="119"/>
      <c r="I88" s="119"/>
      <c r="J88" s="37"/>
      <c r="K88" s="37"/>
      <c r="L88" s="44">
        <v>491.50008000000003</v>
      </c>
      <c r="M88" s="44"/>
      <c r="N88" s="37">
        <f>SUM(N89:N94)</f>
        <v>0</v>
      </c>
      <c r="O88" s="37"/>
      <c r="P88" s="37">
        <f t="shared" ref="P88:AK88" si="36">SUM(P89:P94)</f>
        <v>0</v>
      </c>
      <c r="Q88" s="37"/>
      <c r="R88" s="37">
        <f t="shared" si="36"/>
        <v>0</v>
      </c>
      <c r="S88" s="37"/>
      <c r="T88" s="37">
        <f t="shared" si="36"/>
        <v>0</v>
      </c>
      <c r="U88" s="37"/>
      <c r="V88" s="37">
        <f t="shared" si="36"/>
        <v>0</v>
      </c>
      <c r="W88" s="37"/>
      <c r="X88" s="37">
        <f t="shared" si="36"/>
        <v>0</v>
      </c>
      <c r="Y88" s="37"/>
      <c r="Z88" s="37">
        <f t="shared" si="36"/>
        <v>0</v>
      </c>
      <c r="AA88" s="37"/>
      <c r="AB88" s="37">
        <f t="shared" si="36"/>
        <v>491.50008000000003</v>
      </c>
      <c r="AC88" s="37"/>
      <c r="AD88" s="37">
        <f t="shared" si="36"/>
        <v>0</v>
      </c>
      <c r="AE88" s="37"/>
      <c r="AF88" s="37">
        <f t="shared" si="36"/>
        <v>0</v>
      </c>
      <c r="AG88" s="37"/>
      <c r="AH88" s="37">
        <f t="shared" si="36"/>
        <v>0</v>
      </c>
      <c r="AI88" s="37"/>
      <c r="AJ88" s="154">
        <f t="shared" si="36"/>
        <v>0</v>
      </c>
      <c r="AK88" s="37">
        <f t="shared" si="36"/>
        <v>491.50008000000003</v>
      </c>
      <c r="AL88" s="15"/>
    </row>
    <row r="89" spans="1:38" s="16" customFormat="1" ht="33" x14ac:dyDescent="0.2">
      <c r="A89" s="218"/>
      <c r="B89" s="197"/>
      <c r="C89" s="46" t="s">
        <v>115</v>
      </c>
      <c r="D89" s="47"/>
      <c r="E89" s="56">
        <v>1</v>
      </c>
      <c r="F89" s="49" t="s">
        <v>116</v>
      </c>
      <c r="G89" s="113" t="s">
        <v>30</v>
      </c>
      <c r="H89" s="113" t="s">
        <v>31</v>
      </c>
      <c r="I89" s="113" t="s">
        <v>32</v>
      </c>
      <c r="J89" s="50" t="s">
        <v>33</v>
      </c>
      <c r="K89" s="55">
        <v>24.188319999999997</v>
      </c>
      <c r="L89" s="55">
        <v>24.188319999999997</v>
      </c>
      <c r="M89" s="55"/>
      <c r="N89" s="51"/>
      <c r="O89" s="51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143">
        <f t="shared" ref="AA89:AA94" si="37">E89-M89-O89-Q89-S89-U89-W89</f>
        <v>1</v>
      </c>
      <c r="AB89" s="143">
        <f t="shared" ref="AB89:AB94" si="38">L89-N89-P89-R89-T89-V89-X89</f>
        <v>24.188319999999997</v>
      </c>
      <c r="AC89" s="143"/>
      <c r="AD89" s="52"/>
      <c r="AE89" s="52"/>
      <c r="AF89" s="52"/>
      <c r="AG89" s="52"/>
      <c r="AH89" s="53"/>
      <c r="AI89" s="53"/>
      <c r="AJ89" s="151"/>
      <c r="AK89" s="147">
        <f>N89+P89+R89+T89+V89+X89+Z89+AB89+AD89+AF89+AH89+AJ89</f>
        <v>24.188319999999997</v>
      </c>
      <c r="AL89" s="15"/>
    </row>
    <row r="90" spans="1:38" s="16" customFormat="1" ht="33" x14ac:dyDescent="0.2">
      <c r="A90" s="218"/>
      <c r="B90" s="197"/>
      <c r="C90" s="46" t="s">
        <v>117</v>
      </c>
      <c r="D90" s="47"/>
      <c r="E90" s="56">
        <v>1</v>
      </c>
      <c r="F90" s="49" t="s">
        <v>116</v>
      </c>
      <c r="G90" s="113" t="s">
        <v>30</v>
      </c>
      <c r="H90" s="113" t="s">
        <v>31</v>
      </c>
      <c r="I90" s="113" t="s">
        <v>32</v>
      </c>
      <c r="J90" s="50" t="s">
        <v>33</v>
      </c>
      <c r="K90" s="55">
        <v>33.310559999999995</v>
      </c>
      <c r="L90" s="55">
        <v>33.310559999999995</v>
      </c>
      <c r="M90" s="55"/>
      <c r="N90" s="51"/>
      <c r="O90" s="51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143">
        <f t="shared" si="37"/>
        <v>1</v>
      </c>
      <c r="AB90" s="143">
        <f t="shared" si="38"/>
        <v>33.310559999999995</v>
      </c>
      <c r="AC90" s="143"/>
      <c r="AD90" s="52"/>
      <c r="AE90" s="52"/>
      <c r="AF90" s="52"/>
      <c r="AG90" s="52"/>
      <c r="AH90" s="53"/>
      <c r="AI90" s="53"/>
      <c r="AJ90" s="151"/>
      <c r="AK90" s="147">
        <f t="shared" ref="AK90:AK94" si="39">N90+P90+R90+T90+V90+X90+Z90+AB90+AD90+AF90+AH90+AJ90</f>
        <v>33.310559999999995</v>
      </c>
      <c r="AL90" s="15"/>
    </row>
    <row r="91" spans="1:38" s="16" customFormat="1" ht="33" x14ac:dyDescent="0.2">
      <c r="A91" s="218"/>
      <c r="B91" s="197"/>
      <c r="C91" s="46" t="s">
        <v>118</v>
      </c>
      <c r="D91" s="47"/>
      <c r="E91" s="56">
        <v>1</v>
      </c>
      <c r="F91" s="49" t="s">
        <v>116</v>
      </c>
      <c r="G91" s="113" t="s">
        <v>30</v>
      </c>
      <c r="H91" s="113" t="s">
        <v>31</v>
      </c>
      <c r="I91" s="113" t="s">
        <v>32</v>
      </c>
      <c r="J91" s="50" t="s">
        <v>33</v>
      </c>
      <c r="K91" s="55">
        <v>60.488199999999999</v>
      </c>
      <c r="L91" s="55">
        <v>60.488199999999999</v>
      </c>
      <c r="M91" s="55"/>
      <c r="N91" s="51"/>
      <c r="O91" s="51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143">
        <f t="shared" si="37"/>
        <v>1</v>
      </c>
      <c r="AB91" s="143">
        <f t="shared" si="38"/>
        <v>60.488199999999999</v>
      </c>
      <c r="AC91" s="143"/>
      <c r="AD91" s="52"/>
      <c r="AE91" s="52"/>
      <c r="AF91" s="52"/>
      <c r="AG91" s="52"/>
      <c r="AH91" s="53"/>
      <c r="AI91" s="53"/>
      <c r="AJ91" s="151"/>
      <c r="AK91" s="147">
        <f t="shared" si="39"/>
        <v>60.488199999999999</v>
      </c>
      <c r="AL91" s="15"/>
    </row>
    <row r="92" spans="1:38" s="16" customFormat="1" ht="33" x14ac:dyDescent="0.2">
      <c r="A92" s="218"/>
      <c r="B92" s="197"/>
      <c r="C92" s="46" t="s">
        <v>119</v>
      </c>
      <c r="D92" s="47"/>
      <c r="E92" s="56">
        <v>1</v>
      </c>
      <c r="F92" s="49" t="s">
        <v>116</v>
      </c>
      <c r="G92" s="113" t="s">
        <v>30</v>
      </c>
      <c r="H92" s="113" t="s">
        <v>31</v>
      </c>
      <c r="I92" s="113" t="s">
        <v>32</v>
      </c>
      <c r="J92" s="50" t="s">
        <v>33</v>
      </c>
      <c r="K92" s="55">
        <v>339.86</v>
      </c>
      <c r="L92" s="55">
        <v>339.86</v>
      </c>
      <c r="M92" s="55"/>
      <c r="N92" s="51"/>
      <c r="O92" s="51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143">
        <f t="shared" si="37"/>
        <v>1</v>
      </c>
      <c r="AB92" s="143">
        <f t="shared" si="38"/>
        <v>339.86</v>
      </c>
      <c r="AC92" s="143"/>
      <c r="AD92" s="52"/>
      <c r="AE92" s="52"/>
      <c r="AF92" s="52"/>
      <c r="AG92" s="52"/>
      <c r="AH92" s="53"/>
      <c r="AI92" s="53"/>
      <c r="AJ92" s="151"/>
      <c r="AK92" s="147">
        <f t="shared" si="39"/>
        <v>339.86</v>
      </c>
      <c r="AL92" s="15"/>
    </row>
    <row r="93" spans="1:38" s="16" customFormat="1" ht="33" x14ac:dyDescent="0.2">
      <c r="A93" s="218"/>
      <c r="B93" s="197"/>
      <c r="C93" s="46" t="s">
        <v>120</v>
      </c>
      <c r="D93" s="47"/>
      <c r="E93" s="56">
        <v>1</v>
      </c>
      <c r="F93" s="49" t="s">
        <v>29</v>
      </c>
      <c r="G93" s="113" t="s">
        <v>30</v>
      </c>
      <c r="H93" s="113" t="s">
        <v>31</v>
      </c>
      <c r="I93" s="113" t="s">
        <v>32</v>
      </c>
      <c r="J93" s="50" t="s">
        <v>33</v>
      </c>
      <c r="K93" s="55">
        <v>9.5350000000000001</v>
      </c>
      <c r="L93" s="55">
        <v>9.5350000000000001</v>
      </c>
      <c r="M93" s="55"/>
      <c r="N93" s="51"/>
      <c r="O93" s="51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143">
        <f t="shared" si="37"/>
        <v>1</v>
      </c>
      <c r="AB93" s="143">
        <f t="shared" si="38"/>
        <v>9.5350000000000001</v>
      </c>
      <c r="AC93" s="143"/>
      <c r="AD93" s="52"/>
      <c r="AE93" s="52"/>
      <c r="AF93" s="52"/>
      <c r="AG93" s="52"/>
      <c r="AH93" s="53"/>
      <c r="AI93" s="53"/>
      <c r="AJ93" s="151"/>
      <c r="AK93" s="147">
        <f t="shared" si="39"/>
        <v>9.5350000000000001</v>
      </c>
      <c r="AL93" s="15"/>
    </row>
    <row r="94" spans="1:38" s="16" customFormat="1" ht="33" x14ac:dyDescent="0.2">
      <c r="A94" s="218"/>
      <c r="B94" s="197"/>
      <c r="C94" s="46" t="s">
        <v>121</v>
      </c>
      <c r="D94" s="47"/>
      <c r="E94" s="56">
        <v>1</v>
      </c>
      <c r="F94" s="49" t="s">
        <v>116</v>
      </c>
      <c r="G94" s="113" t="s">
        <v>30</v>
      </c>
      <c r="H94" s="113" t="s">
        <v>31</v>
      </c>
      <c r="I94" s="113" t="s">
        <v>32</v>
      </c>
      <c r="J94" s="50" t="s">
        <v>33</v>
      </c>
      <c r="K94" s="55">
        <v>24.118000000000002</v>
      </c>
      <c r="L94" s="55">
        <v>24.118000000000002</v>
      </c>
      <c r="M94" s="55"/>
      <c r="N94" s="51"/>
      <c r="O94" s="51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143">
        <f t="shared" si="37"/>
        <v>1</v>
      </c>
      <c r="AB94" s="143">
        <f t="shared" si="38"/>
        <v>24.118000000000002</v>
      </c>
      <c r="AC94" s="143"/>
      <c r="AD94" s="52"/>
      <c r="AE94" s="52"/>
      <c r="AF94" s="52"/>
      <c r="AG94" s="52"/>
      <c r="AH94" s="53"/>
      <c r="AI94" s="53"/>
      <c r="AJ94" s="151"/>
      <c r="AK94" s="147">
        <f t="shared" si="39"/>
        <v>24.118000000000002</v>
      </c>
      <c r="AL94" s="15"/>
    </row>
    <row r="95" spans="1:38" s="16" customFormat="1" ht="23.1" customHeight="1" x14ac:dyDescent="0.2">
      <c r="A95" s="218"/>
      <c r="B95" s="195">
        <v>214</v>
      </c>
      <c r="C95" s="65" t="s">
        <v>122</v>
      </c>
      <c r="D95" s="62"/>
      <c r="E95" s="62"/>
      <c r="F95" s="62"/>
      <c r="G95" s="120"/>
      <c r="H95" s="120"/>
      <c r="I95" s="120"/>
      <c r="J95" s="62"/>
      <c r="K95" s="62"/>
      <c r="L95" s="35">
        <f>L96</f>
        <v>23637.479499999998</v>
      </c>
      <c r="M95" s="35"/>
      <c r="N95" s="62">
        <f>N96</f>
        <v>0</v>
      </c>
      <c r="O95" s="62"/>
      <c r="P95" s="62">
        <f t="shared" ref="P95:AK95" si="40">P96</f>
        <v>0</v>
      </c>
      <c r="Q95" s="62"/>
      <c r="R95" s="62">
        <f t="shared" si="40"/>
        <v>0</v>
      </c>
      <c r="S95" s="62"/>
      <c r="T95" s="62">
        <f t="shared" si="40"/>
        <v>0</v>
      </c>
      <c r="U95" s="62"/>
      <c r="V95" s="62">
        <f t="shared" si="40"/>
        <v>0</v>
      </c>
      <c r="W95" s="62"/>
      <c r="X95" s="62">
        <f t="shared" si="40"/>
        <v>0</v>
      </c>
      <c r="Y95" s="62"/>
      <c r="Z95" s="62">
        <f t="shared" si="40"/>
        <v>0</v>
      </c>
      <c r="AA95" s="62"/>
      <c r="AB95" s="144">
        <f t="shared" si="40"/>
        <v>23637.479499999998</v>
      </c>
      <c r="AC95" s="62"/>
      <c r="AD95" s="62">
        <f t="shared" si="40"/>
        <v>0</v>
      </c>
      <c r="AE95" s="62"/>
      <c r="AF95" s="62">
        <f t="shared" si="40"/>
        <v>0</v>
      </c>
      <c r="AG95" s="62"/>
      <c r="AH95" s="62">
        <f t="shared" si="40"/>
        <v>0</v>
      </c>
      <c r="AI95" s="62"/>
      <c r="AJ95" s="155">
        <f t="shared" si="40"/>
        <v>0</v>
      </c>
      <c r="AK95" s="144">
        <f t="shared" si="40"/>
        <v>23637.479499999998</v>
      </c>
      <c r="AL95" s="15"/>
    </row>
    <row r="96" spans="1:38" s="16" customFormat="1" ht="23.1" customHeight="1" x14ac:dyDescent="0.2">
      <c r="A96" s="218"/>
      <c r="B96" s="196">
        <v>21401</v>
      </c>
      <c r="C96" s="66" t="s">
        <v>123</v>
      </c>
      <c r="D96" s="63"/>
      <c r="E96" s="63"/>
      <c r="F96" s="63"/>
      <c r="G96" s="121"/>
      <c r="H96" s="121"/>
      <c r="I96" s="121"/>
      <c r="J96" s="63"/>
      <c r="K96" s="63"/>
      <c r="L96" s="44">
        <f>SUM(L97:L108)</f>
        <v>23637.479499999998</v>
      </c>
      <c r="M96" s="44"/>
      <c r="N96" s="63">
        <f>SUM(N97:N108)</f>
        <v>0</v>
      </c>
      <c r="O96" s="63"/>
      <c r="P96" s="63">
        <f t="shared" ref="P96:AK96" si="41">SUM(P97:P108)</f>
        <v>0</v>
      </c>
      <c r="Q96" s="63"/>
      <c r="R96" s="63">
        <f t="shared" si="41"/>
        <v>0</v>
      </c>
      <c r="S96" s="63"/>
      <c r="T96" s="63">
        <f t="shared" si="41"/>
        <v>0</v>
      </c>
      <c r="U96" s="63"/>
      <c r="V96" s="63">
        <f t="shared" si="41"/>
        <v>0</v>
      </c>
      <c r="W96" s="63"/>
      <c r="X96" s="63">
        <f t="shared" si="41"/>
        <v>0</v>
      </c>
      <c r="Y96" s="63"/>
      <c r="Z96" s="63">
        <f t="shared" si="41"/>
        <v>0</v>
      </c>
      <c r="AA96" s="63"/>
      <c r="AB96" s="145">
        <f t="shared" si="41"/>
        <v>23637.479499999998</v>
      </c>
      <c r="AC96" s="145"/>
      <c r="AD96" s="63">
        <f t="shared" si="41"/>
        <v>0</v>
      </c>
      <c r="AE96" s="63"/>
      <c r="AF96" s="63">
        <f t="shared" si="41"/>
        <v>0</v>
      </c>
      <c r="AG96" s="63"/>
      <c r="AH96" s="63">
        <f t="shared" si="41"/>
        <v>0</v>
      </c>
      <c r="AI96" s="63"/>
      <c r="AJ96" s="156">
        <f t="shared" si="41"/>
        <v>0</v>
      </c>
      <c r="AK96" s="145">
        <f t="shared" si="41"/>
        <v>23637.479499999998</v>
      </c>
      <c r="AL96" s="15"/>
    </row>
    <row r="97" spans="1:38" s="16" customFormat="1" ht="33" x14ac:dyDescent="0.2">
      <c r="A97" s="218"/>
      <c r="B97" s="197"/>
      <c r="C97" s="67" t="s">
        <v>124</v>
      </c>
      <c r="D97" s="47"/>
      <c r="E97" s="56">
        <v>20</v>
      </c>
      <c r="F97" s="49" t="s">
        <v>29</v>
      </c>
      <c r="G97" s="113" t="s">
        <v>30</v>
      </c>
      <c r="H97" s="113" t="s">
        <v>31</v>
      </c>
      <c r="I97" s="113" t="s">
        <v>32</v>
      </c>
      <c r="J97" s="50" t="s">
        <v>38</v>
      </c>
      <c r="K97" s="55">
        <v>1241.6500000000001</v>
      </c>
      <c r="L97" s="55">
        <f>24833-16241.4</f>
        <v>8591.6</v>
      </c>
      <c r="M97" s="55"/>
      <c r="N97" s="51"/>
      <c r="O97" s="51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143">
        <f t="shared" ref="AA97:AA108" si="42">E97-M97-O97-Q97-S97-U97-W97</f>
        <v>20</v>
      </c>
      <c r="AB97" s="143">
        <f t="shared" ref="AB97:AB108" si="43">L97-N97-P97-R97-T97-V97-X97</f>
        <v>8591.6</v>
      </c>
      <c r="AC97" s="143"/>
      <c r="AD97" s="52"/>
      <c r="AE97" s="52"/>
      <c r="AF97" s="52"/>
      <c r="AG97" s="52"/>
      <c r="AH97" s="53"/>
      <c r="AI97" s="53"/>
      <c r="AJ97" s="151"/>
      <c r="AK97" s="147">
        <f t="shared" ref="AK97:AK108" si="44">N97+P97+R97+T97+V97+X97+Z97+AB97+AD97+AF97+AH97+AJ97</f>
        <v>8591.6</v>
      </c>
      <c r="AL97" s="15"/>
    </row>
    <row r="98" spans="1:38" s="16" customFormat="1" ht="33" x14ac:dyDescent="0.2">
      <c r="A98" s="218"/>
      <c r="B98" s="197"/>
      <c r="C98" s="46" t="s">
        <v>125</v>
      </c>
      <c r="D98" s="47"/>
      <c r="E98" s="56">
        <v>1</v>
      </c>
      <c r="F98" s="49" t="s">
        <v>29</v>
      </c>
      <c r="G98" s="113" t="s">
        <v>30</v>
      </c>
      <c r="H98" s="113" t="s">
        <v>31</v>
      </c>
      <c r="I98" s="113" t="s">
        <v>32</v>
      </c>
      <c r="J98" s="50" t="s">
        <v>33</v>
      </c>
      <c r="K98" s="55">
        <v>3700</v>
      </c>
      <c r="L98" s="55">
        <v>3700</v>
      </c>
      <c r="M98" s="55"/>
      <c r="N98" s="64"/>
      <c r="O98" s="64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143">
        <f t="shared" si="42"/>
        <v>1</v>
      </c>
      <c r="AB98" s="143">
        <f t="shared" si="43"/>
        <v>3700</v>
      </c>
      <c r="AC98" s="143"/>
      <c r="AD98" s="68"/>
      <c r="AE98" s="68"/>
      <c r="AF98" s="68"/>
      <c r="AG98" s="68"/>
      <c r="AH98" s="53"/>
      <c r="AI98" s="53"/>
      <c r="AJ98" s="157"/>
      <c r="AK98" s="147">
        <f t="shared" si="44"/>
        <v>3700</v>
      </c>
      <c r="AL98" s="15"/>
    </row>
    <row r="99" spans="1:38" s="16" customFormat="1" ht="33" x14ac:dyDescent="0.2">
      <c r="A99" s="218"/>
      <c r="B99" s="197"/>
      <c r="C99" s="46" t="s">
        <v>126</v>
      </c>
      <c r="D99" s="47"/>
      <c r="E99" s="56">
        <v>1</v>
      </c>
      <c r="F99" s="49" t="s">
        <v>29</v>
      </c>
      <c r="G99" s="113" t="s">
        <v>30</v>
      </c>
      <c r="H99" s="113" t="s">
        <v>31</v>
      </c>
      <c r="I99" s="113" t="s">
        <v>32</v>
      </c>
      <c r="J99" s="50" t="s">
        <v>33</v>
      </c>
      <c r="K99" s="55">
        <v>3650</v>
      </c>
      <c r="L99" s="55">
        <v>3650</v>
      </c>
      <c r="M99" s="55"/>
      <c r="N99" s="64"/>
      <c r="O99" s="64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143">
        <f t="shared" si="42"/>
        <v>1</v>
      </c>
      <c r="AB99" s="143">
        <f t="shared" si="43"/>
        <v>3650</v>
      </c>
      <c r="AC99" s="143"/>
      <c r="AD99" s="69"/>
      <c r="AE99" s="69"/>
      <c r="AF99" s="68"/>
      <c r="AG99" s="68"/>
      <c r="AH99" s="53"/>
      <c r="AI99" s="53"/>
      <c r="AJ99" s="157"/>
      <c r="AK99" s="147">
        <f t="shared" si="44"/>
        <v>3650</v>
      </c>
      <c r="AL99" s="15"/>
    </row>
    <row r="100" spans="1:38" s="16" customFormat="1" ht="33" x14ac:dyDescent="0.2">
      <c r="A100" s="218"/>
      <c r="B100" s="197"/>
      <c r="C100" s="67" t="s">
        <v>127</v>
      </c>
      <c r="D100" s="47"/>
      <c r="E100" s="56">
        <v>1</v>
      </c>
      <c r="F100" s="49" t="s">
        <v>29</v>
      </c>
      <c r="G100" s="113" t="s">
        <v>30</v>
      </c>
      <c r="H100" s="113" t="s">
        <v>31</v>
      </c>
      <c r="I100" s="117" t="s">
        <v>32</v>
      </c>
      <c r="J100" s="50" t="s">
        <v>33</v>
      </c>
      <c r="K100" s="55">
        <v>1458.3344999999999</v>
      </c>
      <c r="L100" s="55">
        <v>1458.3344999999999</v>
      </c>
      <c r="M100" s="55"/>
      <c r="N100" s="51"/>
      <c r="O100" s="51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143">
        <f t="shared" si="42"/>
        <v>1</v>
      </c>
      <c r="AB100" s="143">
        <f t="shared" si="43"/>
        <v>1458.3344999999999</v>
      </c>
      <c r="AC100" s="143"/>
      <c r="AD100" s="52"/>
      <c r="AE100" s="52"/>
      <c r="AF100" s="52"/>
      <c r="AG100" s="52"/>
      <c r="AH100" s="53"/>
      <c r="AI100" s="53"/>
      <c r="AJ100" s="151"/>
      <c r="AK100" s="147">
        <f t="shared" si="44"/>
        <v>1458.3344999999999</v>
      </c>
      <c r="AL100" s="15"/>
    </row>
    <row r="101" spans="1:38" s="16" customFormat="1" ht="33" x14ac:dyDescent="0.2">
      <c r="A101" s="218"/>
      <c r="B101" s="197"/>
      <c r="C101" s="67" t="s">
        <v>128</v>
      </c>
      <c r="D101" s="47"/>
      <c r="E101" s="56">
        <v>1</v>
      </c>
      <c r="F101" s="49" t="s">
        <v>29</v>
      </c>
      <c r="G101" s="113" t="s">
        <v>30</v>
      </c>
      <c r="H101" s="113" t="s">
        <v>31</v>
      </c>
      <c r="I101" s="113" t="s">
        <v>32</v>
      </c>
      <c r="J101" s="50" t="s">
        <v>33</v>
      </c>
      <c r="K101" s="55">
        <v>300.44499999999999</v>
      </c>
      <c r="L101" s="55">
        <v>300.44499999999999</v>
      </c>
      <c r="M101" s="55"/>
      <c r="N101" s="51"/>
      <c r="O101" s="51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143">
        <f t="shared" si="42"/>
        <v>1</v>
      </c>
      <c r="AB101" s="143">
        <f t="shared" si="43"/>
        <v>300.44499999999999</v>
      </c>
      <c r="AC101" s="143"/>
      <c r="AD101" s="52"/>
      <c r="AE101" s="52"/>
      <c r="AF101" s="52"/>
      <c r="AG101" s="52"/>
      <c r="AH101" s="53"/>
      <c r="AI101" s="53"/>
      <c r="AJ101" s="151"/>
      <c r="AK101" s="147">
        <f t="shared" si="44"/>
        <v>300.44499999999999</v>
      </c>
      <c r="AL101" s="15"/>
    </row>
    <row r="102" spans="1:38" s="16" customFormat="1" ht="33" x14ac:dyDescent="0.2">
      <c r="A102" s="218"/>
      <c r="B102" s="197"/>
      <c r="C102" s="67" t="s">
        <v>129</v>
      </c>
      <c r="D102" s="47"/>
      <c r="E102" s="56">
        <v>1</v>
      </c>
      <c r="F102" s="49" t="s">
        <v>29</v>
      </c>
      <c r="G102" s="113" t="s">
        <v>30</v>
      </c>
      <c r="H102" s="113" t="s">
        <v>31</v>
      </c>
      <c r="I102" s="113" t="s">
        <v>32</v>
      </c>
      <c r="J102" s="50" t="s">
        <v>33</v>
      </c>
      <c r="K102" s="55">
        <v>950</v>
      </c>
      <c r="L102" s="55">
        <v>950</v>
      </c>
      <c r="M102" s="55"/>
      <c r="N102" s="51"/>
      <c r="O102" s="51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143">
        <f t="shared" si="42"/>
        <v>1</v>
      </c>
      <c r="AB102" s="143">
        <f t="shared" si="43"/>
        <v>950</v>
      </c>
      <c r="AC102" s="143"/>
      <c r="AD102" s="52"/>
      <c r="AE102" s="52"/>
      <c r="AF102" s="52"/>
      <c r="AG102" s="52"/>
      <c r="AH102" s="53"/>
      <c r="AI102" s="53"/>
      <c r="AJ102" s="151"/>
      <c r="AK102" s="147">
        <f t="shared" si="44"/>
        <v>950</v>
      </c>
      <c r="AL102" s="15"/>
    </row>
    <row r="103" spans="1:38" s="16" customFormat="1" ht="33" x14ac:dyDescent="0.2">
      <c r="A103" s="218"/>
      <c r="B103" s="197"/>
      <c r="C103" s="67" t="s">
        <v>130</v>
      </c>
      <c r="D103" s="47"/>
      <c r="E103" s="56">
        <v>1</v>
      </c>
      <c r="F103" s="49" t="s">
        <v>29</v>
      </c>
      <c r="G103" s="113" t="s">
        <v>30</v>
      </c>
      <c r="H103" s="113" t="s">
        <v>31</v>
      </c>
      <c r="I103" s="113" t="s">
        <v>32</v>
      </c>
      <c r="J103" s="50" t="s">
        <v>33</v>
      </c>
      <c r="K103" s="55">
        <v>595</v>
      </c>
      <c r="L103" s="55">
        <v>595</v>
      </c>
      <c r="M103" s="55"/>
      <c r="N103" s="51"/>
      <c r="O103" s="51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143">
        <f t="shared" si="42"/>
        <v>1</v>
      </c>
      <c r="AB103" s="143">
        <f t="shared" si="43"/>
        <v>595</v>
      </c>
      <c r="AC103" s="143"/>
      <c r="AD103" s="52"/>
      <c r="AE103" s="52"/>
      <c r="AF103" s="52"/>
      <c r="AG103" s="52"/>
      <c r="AH103" s="53"/>
      <c r="AI103" s="53"/>
      <c r="AJ103" s="151"/>
      <c r="AK103" s="147">
        <f t="shared" si="44"/>
        <v>595</v>
      </c>
      <c r="AL103" s="15"/>
    </row>
    <row r="104" spans="1:38" s="16" customFormat="1" ht="33" x14ac:dyDescent="0.2">
      <c r="A104" s="218"/>
      <c r="B104" s="197"/>
      <c r="C104" s="67" t="s">
        <v>131</v>
      </c>
      <c r="D104" s="47"/>
      <c r="E104" s="56">
        <v>1</v>
      </c>
      <c r="F104" s="49" t="s">
        <v>29</v>
      </c>
      <c r="G104" s="113" t="s">
        <v>30</v>
      </c>
      <c r="H104" s="113" t="s">
        <v>31</v>
      </c>
      <c r="I104" s="113" t="s">
        <v>32</v>
      </c>
      <c r="J104" s="50" t="s">
        <v>33</v>
      </c>
      <c r="K104" s="55">
        <v>595</v>
      </c>
      <c r="L104" s="55">
        <v>595</v>
      </c>
      <c r="M104" s="55"/>
      <c r="N104" s="51"/>
      <c r="O104" s="51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143">
        <f t="shared" si="42"/>
        <v>1</v>
      </c>
      <c r="AB104" s="143">
        <f t="shared" si="43"/>
        <v>595</v>
      </c>
      <c r="AC104" s="143"/>
      <c r="AD104" s="52"/>
      <c r="AE104" s="52"/>
      <c r="AF104" s="52"/>
      <c r="AG104" s="52"/>
      <c r="AH104" s="53"/>
      <c r="AI104" s="53"/>
      <c r="AJ104" s="151"/>
      <c r="AK104" s="147">
        <f t="shared" si="44"/>
        <v>595</v>
      </c>
      <c r="AL104" s="15"/>
    </row>
    <row r="105" spans="1:38" s="16" customFormat="1" ht="33" x14ac:dyDescent="0.2">
      <c r="A105" s="218"/>
      <c r="B105" s="197"/>
      <c r="C105" s="67" t="s">
        <v>132</v>
      </c>
      <c r="D105" s="47"/>
      <c r="E105" s="56">
        <v>1</v>
      </c>
      <c r="F105" s="49" t="s">
        <v>29</v>
      </c>
      <c r="G105" s="113" t="s">
        <v>30</v>
      </c>
      <c r="H105" s="113" t="s">
        <v>31</v>
      </c>
      <c r="I105" s="113" t="s">
        <v>32</v>
      </c>
      <c r="J105" s="50" t="s">
        <v>33</v>
      </c>
      <c r="K105" s="55">
        <v>595</v>
      </c>
      <c r="L105" s="55">
        <v>595</v>
      </c>
      <c r="M105" s="55"/>
      <c r="N105" s="51"/>
      <c r="O105" s="51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143">
        <f t="shared" si="42"/>
        <v>1</v>
      </c>
      <c r="AB105" s="143">
        <f t="shared" si="43"/>
        <v>595</v>
      </c>
      <c r="AC105" s="143"/>
      <c r="AD105" s="52"/>
      <c r="AE105" s="52"/>
      <c r="AF105" s="52"/>
      <c r="AG105" s="52"/>
      <c r="AH105" s="53"/>
      <c r="AI105" s="53"/>
      <c r="AJ105" s="151"/>
      <c r="AK105" s="147">
        <f t="shared" si="44"/>
        <v>595</v>
      </c>
      <c r="AL105" s="15"/>
    </row>
    <row r="106" spans="1:38" s="16" customFormat="1" ht="33" x14ac:dyDescent="0.2">
      <c r="A106" s="218"/>
      <c r="B106" s="197"/>
      <c r="C106" s="67" t="s">
        <v>133</v>
      </c>
      <c r="D106" s="47"/>
      <c r="E106" s="56">
        <v>1</v>
      </c>
      <c r="F106" s="49" t="s">
        <v>29</v>
      </c>
      <c r="G106" s="113" t="s">
        <v>30</v>
      </c>
      <c r="H106" s="113" t="s">
        <v>31</v>
      </c>
      <c r="I106" s="113" t="s">
        <v>32</v>
      </c>
      <c r="J106" s="50" t="s">
        <v>33</v>
      </c>
      <c r="K106" s="55">
        <v>265</v>
      </c>
      <c r="L106" s="55">
        <v>265</v>
      </c>
      <c r="M106" s="55"/>
      <c r="N106" s="51"/>
      <c r="O106" s="51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143">
        <f t="shared" si="42"/>
        <v>1</v>
      </c>
      <c r="AB106" s="143">
        <f t="shared" si="43"/>
        <v>265</v>
      </c>
      <c r="AC106" s="143"/>
      <c r="AD106" s="52"/>
      <c r="AE106" s="52"/>
      <c r="AF106" s="52"/>
      <c r="AG106" s="52"/>
      <c r="AH106" s="53"/>
      <c r="AI106" s="53"/>
      <c r="AJ106" s="151"/>
      <c r="AK106" s="147">
        <f t="shared" si="44"/>
        <v>265</v>
      </c>
      <c r="AL106" s="15"/>
    </row>
    <row r="107" spans="1:38" s="16" customFormat="1" ht="33" x14ac:dyDescent="0.2">
      <c r="A107" s="218"/>
      <c r="B107" s="197"/>
      <c r="C107" s="67" t="s">
        <v>134</v>
      </c>
      <c r="D107" s="47"/>
      <c r="E107" s="56">
        <v>1</v>
      </c>
      <c r="F107" s="49" t="s">
        <v>29</v>
      </c>
      <c r="G107" s="113" t="s">
        <v>30</v>
      </c>
      <c r="H107" s="113" t="s">
        <v>31</v>
      </c>
      <c r="I107" s="113" t="s">
        <v>32</v>
      </c>
      <c r="J107" s="50" t="s">
        <v>33</v>
      </c>
      <c r="K107" s="55">
        <v>330</v>
      </c>
      <c r="L107" s="55">
        <v>330</v>
      </c>
      <c r="M107" s="55"/>
      <c r="N107" s="51"/>
      <c r="O107" s="51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143">
        <f t="shared" si="42"/>
        <v>1</v>
      </c>
      <c r="AB107" s="143">
        <f t="shared" si="43"/>
        <v>330</v>
      </c>
      <c r="AC107" s="143"/>
      <c r="AD107" s="52"/>
      <c r="AE107" s="52"/>
      <c r="AF107" s="52"/>
      <c r="AG107" s="52"/>
      <c r="AH107" s="53"/>
      <c r="AI107" s="53"/>
      <c r="AJ107" s="151"/>
      <c r="AK107" s="147">
        <f t="shared" si="44"/>
        <v>330</v>
      </c>
      <c r="AL107" s="15"/>
    </row>
    <row r="108" spans="1:38" s="16" customFormat="1" ht="33" x14ac:dyDescent="0.2">
      <c r="A108" s="218"/>
      <c r="B108" s="197"/>
      <c r="C108" s="67" t="s">
        <v>135</v>
      </c>
      <c r="D108" s="47"/>
      <c r="E108" s="56">
        <v>10</v>
      </c>
      <c r="F108" s="49" t="s">
        <v>29</v>
      </c>
      <c r="G108" s="113" t="s">
        <v>30</v>
      </c>
      <c r="H108" s="113" t="s">
        <v>31</v>
      </c>
      <c r="I108" s="113" t="s">
        <v>32</v>
      </c>
      <c r="J108" s="50" t="s">
        <v>33</v>
      </c>
      <c r="K108" s="55">
        <v>260.70999999999998</v>
      </c>
      <c r="L108" s="55">
        <v>2607.1</v>
      </c>
      <c r="M108" s="55"/>
      <c r="N108" s="51"/>
      <c r="O108" s="51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143">
        <f t="shared" si="42"/>
        <v>10</v>
      </c>
      <c r="AB108" s="143">
        <f t="shared" si="43"/>
        <v>2607.1</v>
      </c>
      <c r="AC108" s="143"/>
      <c r="AD108" s="52"/>
      <c r="AE108" s="52"/>
      <c r="AF108" s="52"/>
      <c r="AG108" s="52"/>
      <c r="AH108" s="53"/>
      <c r="AI108" s="53"/>
      <c r="AJ108" s="151"/>
      <c r="AK108" s="147">
        <f t="shared" si="44"/>
        <v>2607.1</v>
      </c>
      <c r="AL108" s="15"/>
    </row>
    <row r="109" spans="1:38" s="16" customFormat="1" ht="15" customHeight="1" x14ac:dyDescent="0.2">
      <c r="A109" s="218"/>
      <c r="B109" s="195">
        <v>215</v>
      </c>
      <c r="C109" s="65" t="s">
        <v>136</v>
      </c>
      <c r="D109" s="62"/>
      <c r="E109" s="62"/>
      <c r="F109" s="62"/>
      <c r="G109" s="120"/>
      <c r="H109" s="120"/>
      <c r="I109" s="120"/>
      <c r="J109" s="62"/>
      <c r="K109" s="62"/>
      <c r="L109" s="35">
        <f>L110</f>
        <v>700</v>
      </c>
      <c r="M109" s="35"/>
      <c r="N109" s="62">
        <f>N110</f>
        <v>0</v>
      </c>
      <c r="O109" s="62"/>
      <c r="P109" s="62">
        <f t="shared" ref="P109:AK109" si="45">P110</f>
        <v>0</v>
      </c>
      <c r="Q109" s="62"/>
      <c r="R109" s="62">
        <f t="shared" si="45"/>
        <v>0</v>
      </c>
      <c r="S109" s="62"/>
      <c r="T109" s="62">
        <f t="shared" si="45"/>
        <v>0</v>
      </c>
      <c r="U109" s="62"/>
      <c r="V109" s="62">
        <f t="shared" si="45"/>
        <v>0</v>
      </c>
      <c r="W109" s="62"/>
      <c r="X109" s="62">
        <f t="shared" si="45"/>
        <v>0</v>
      </c>
      <c r="Y109" s="62"/>
      <c r="Z109" s="62">
        <f t="shared" si="45"/>
        <v>0</v>
      </c>
      <c r="AA109" s="62"/>
      <c r="AB109" s="144">
        <f t="shared" si="45"/>
        <v>700</v>
      </c>
      <c r="AC109" s="62"/>
      <c r="AD109" s="62">
        <f t="shared" si="45"/>
        <v>0</v>
      </c>
      <c r="AE109" s="62"/>
      <c r="AF109" s="62">
        <f t="shared" si="45"/>
        <v>0</v>
      </c>
      <c r="AG109" s="62"/>
      <c r="AH109" s="62">
        <f t="shared" si="45"/>
        <v>0</v>
      </c>
      <c r="AI109" s="62"/>
      <c r="AJ109" s="155">
        <f t="shared" si="45"/>
        <v>0</v>
      </c>
      <c r="AK109" s="144">
        <f t="shared" si="45"/>
        <v>700</v>
      </c>
      <c r="AL109" s="15"/>
    </row>
    <row r="110" spans="1:38" s="16" customFormat="1" ht="15" customHeight="1" x14ac:dyDescent="0.2">
      <c r="A110" s="218"/>
      <c r="B110" s="196">
        <v>21505</v>
      </c>
      <c r="C110" s="66" t="s">
        <v>137</v>
      </c>
      <c r="D110" s="63"/>
      <c r="E110" s="63"/>
      <c r="F110" s="63"/>
      <c r="G110" s="121"/>
      <c r="H110" s="121"/>
      <c r="I110" s="121"/>
      <c r="J110" s="63"/>
      <c r="K110" s="63"/>
      <c r="L110" s="44">
        <f>SUM(L111)</f>
        <v>700</v>
      </c>
      <c r="M110" s="44"/>
      <c r="N110" s="63">
        <f>N111</f>
        <v>0</v>
      </c>
      <c r="O110" s="63"/>
      <c r="P110" s="63">
        <f t="shared" ref="P110:AK110" si="46">P111</f>
        <v>0</v>
      </c>
      <c r="Q110" s="63"/>
      <c r="R110" s="63">
        <f t="shared" si="46"/>
        <v>0</v>
      </c>
      <c r="S110" s="63"/>
      <c r="T110" s="63">
        <f t="shared" si="46"/>
        <v>0</v>
      </c>
      <c r="U110" s="63"/>
      <c r="V110" s="63">
        <f t="shared" si="46"/>
        <v>0</v>
      </c>
      <c r="W110" s="63"/>
      <c r="X110" s="63">
        <f t="shared" si="46"/>
        <v>0</v>
      </c>
      <c r="Y110" s="63"/>
      <c r="Z110" s="63">
        <f t="shared" si="46"/>
        <v>0</v>
      </c>
      <c r="AA110" s="63"/>
      <c r="AB110" s="145">
        <f t="shared" si="46"/>
        <v>700</v>
      </c>
      <c r="AC110" s="145"/>
      <c r="AD110" s="63">
        <f t="shared" si="46"/>
        <v>0</v>
      </c>
      <c r="AE110" s="63"/>
      <c r="AF110" s="63">
        <f t="shared" si="46"/>
        <v>0</v>
      </c>
      <c r="AG110" s="63"/>
      <c r="AH110" s="63">
        <f t="shared" si="46"/>
        <v>0</v>
      </c>
      <c r="AI110" s="63"/>
      <c r="AJ110" s="156">
        <f t="shared" si="46"/>
        <v>0</v>
      </c>
      <c r="AK110" s="145">
        <f t="shared" si="46"/>
        <v>700</v>
      </c>
      <c r="AL110" s="15"/>
    </row>
    <row r="111" spans="1:38" s="16" customFormat="1" ht="33" x14ac:dyDescent="0.2">
      <c r="A111" s="218"/>
      <c r="B111" s="194"/>
      <c r="C111" s="67" t="s">
        <v>138</v>
      </c>
      <c r="D111" s="47"/>
      <c r="E111" s="56">
        <v>1</v>
      </c>
      <c r="F111" s="49" t="s">
        <v>29</v>
      </c>
      <c r="G111" s="113" t="s">
        <v>30</v>
      </c>
      <c r="H111" s="113" t="s">
        <v>31</v>
      </c>
      <c r="I111" s="113" t="s">
        <v>32</v>
      </c>
      <c r="J111" s="50" t="s">
        <v>33</v>
      </c>
      <c r="K111" s="55">
        <v>700</v>
      </c>
      <c r="L111" s="55">
        <f>1200-500</f>
        <v>700</v>
      </c>
      <c r="M111" s="55"/>
      <c r="N111" s="52">
        <v>0</v>
      </c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143">
        <f t="shared" ref="AA111" si="47">E111-M111-O111-Q111-S111-U111-W111</f>
        <v>1</v>
      </c>
      <c r="AB111" s="143">
        <f>L111-N111-P111-R111-T111-V111-X111</f>
        <v>700</v>
      </c>
      <c r="AC111" s="143"/>
      <c r="AD111" s="52"/>
      <c r="AE111" s="52"/>
      <c r="AF111" s="52"/>
      <c r="AG111" s="52"/>
      <c r="AH111" s="53"/>
      <c r="AI111" s="53"/>
      <c r="AJ111" s="151"/>
      <c r="AK111" s="147">
        <f>N111+P111+R111+T111+V111+X111+Z111+AB111+AD111+AF111+AH111+AJ111</f>
        <v>700</v>
      </c>
      <c r="AL111" s="15"/>
    </row>
    <row r="112" spans="1:38" s="16" customFormat="1" ht="15" customHeight="1" x14ac:dyDescent="0.2">
      <c r="A112" s="218"/>
      <c r="B112" s="195">
        <v>216</v>
      </c>
      <c r="C112" s="65" t="s">
        <v>139</v>
      </c>
      <c r="D112" s="62"/>
      <c r="E112" s="62"/>
      <c r="F112" s="62"/>
      <c r="G112" s="120"/>
      <c r="H112" s="120"/>
      <c r="I112" s="120"/>
      <c r="J112" s="62"/>
      <c r="K112" s="62"/>
      <c r="L112" s="35">
        <v>35862.65984</v>
      </c>
      <c r="M112" s="35"/>
      <c r="N112" s="144">
        <f>N113+N145+N149</f>
        <v>0</v>
      </c>
      <c r="O112" s="144"/>
      <c r="P112" s="144">
        <f t="shared" ref="P112:AK112" si="48">P113+P145+P149</f>
        <v>0</v>
      </c>
      <c r="Q112" s="144"/>
      <c r="R112" s="144">
        <f t="shared" si="48"/>
        <v>0</v>
      </c>
      <c r="S112" s="144"/>
      <c r="T112" s="144">
        <f t="shared" si="48"/>
        <v>0</v>
      </c>
      <c r="U112" s="144"/>
      <c r="V112" s="144">
        <f t="shared" si="48"/>
        <v>0</v>
      </c>
      <c r="W112" s="144"/>
      <c r="X112" s="144">
        <f t="shared" si="48"/>
        <v>0</v>
      </c>
      <c r="Y112" s="144"/>
      <c r="Z112" s="144">
        <f t="shared" si="48"/>
        <v>0</v>
      </c>
      <c r="AA112" s="144"/>
      <c r="AB112" s="144">
        <f t="shared" si="48"/>
        <v>35862.65984</v>
      </c>
      <c r="AC112" s="144"/>
      <c r="AD112" s="144">
        <f t="shared" si="48"/>
        <v>0</v>
      </c>
      <c r="AE112" s="144"/>
      <c r="AF112" s="144">
        <f t="shared" si="48"/>
        <v>0</v>
      </c>
      <c r="AG112" s="144"/>
      <c r="AH112" s="144">
        <f t="shared" si="48"/>
        <v>0</v>
      </c>
      <c r="AI112" s="144"/>
      <c r="AJ112" s="158">
        <f t="shared" si="48"/>
        <v>0</v>
      </c>
      <c r="AK112" s="144">
        <f t="shared" si="48"/>
        <v>35862.65984</v>
      </c>
      <c r="AL112" s="15"/>
    </row>
    <row r="113" spans="1:38" s="16" customFormat="1" ht="15" customHeight="1" x14ac:dyDescent="0.2">
      <c r="A113" s="218"/>
      <c r="B113" s="196">
        <v>21601</v>
      </c>
      <c r="C113" s="66" t="s">
        <v>140</v>
      </c>
      <c r="D113" s="63"/>
      <c r="E113" s="63"/>
      <c r="F113" s="63"/>
      <c r="G113" s="121"/>
      <c r="H113" s="121"/>
      <c r="I113" s="121"/>
      <c r="J113" s="63"/>
      <c r="K113" s="63"/>
      <c r="L113" s="44">
        <v>7260.2098399999995</v>
      </c>
      <c r="M113" s="44"/>
      <c r="N113" s="63">
        <f>SUM(N114:N144)</f>
        <v>0</v>
      </c>
      <c r="O113" s="63"/>
      <c r="P113" s="63">
        <f t="shared" ref="P113:AK113" si="49">SUM(P114:P144)</f>
        <v>0</v>
      </c>
      <c r="Q113" s="63"/>
      <c r="R113" s="63">
        <f t="shared" si="49"/>
        <v>0</v>
      </c>
      <c r="S113" s="63"/>
      <c r="T113" s="63">
        <f t="shared" si="49"/>
        <v>0</v>
      </c>
      <c r="U113" s="63"/>
      <c r="V113" s="63">
        <f t="shared" si="49"/>
        <v>0</v>
      </c>
      <c r="W113" s="63"/>
      <c r="X113" s="63">
        <f t="shared" si="49"/>
        <v>0</v>
      </c>
      <c r="Y113" s="63"/>
      <c r="Z113" s="63">
        <f t="shared" si="49"/>
        <v>0</v>
      </c>
      <c r="AA113" s="63"/>
      <c r="AB113" s="145">
        <f t="shared" si="49"/>
        <v>7260.2098399999995</v>
      </c>
      <c r="AC113" s="145"/>
      <c r="AD113" s="63">
        <f t="shared" si="49"/>
        <v>0</v>
      </c>
      <c r="AE113" s="63"/>
      <c r="AF113" s="63">
        <f t="shared" si="49"/>
        <v>0</v>
      </c>
      <c r="AG113" s="63"/>
      <c r="AH113" s="63">
        <f t="shared" si="49"/>
        <v>0</v>
      </c>
      <c r="AI113" s="63"/>
      <c r="AJ113" s="156">
        <f t="shared" si="49"/>
        <v>0</v>
      </c>
      <c r="AK113" s="145">
        <f t="shared" si="49"/>
        <v>7260.2098399999995</v>
      </c>
      <c r="AL113" s="15"/>
    </row>
    <row r="114" spans="1:38" s="16" customFormat="1" ht="33" x14ac:dyDescent="0.2">
      <c r="A114" s="218"/>
      <c r="B114" s="197"/>
      <c r="C114" s="67" t="s">
        <v>141</v>
      </c>
      <c r="D114" s="47"/>
      <c r="E114" s="56">
        <v>1</v>
      </c>
      <c r="F114" s="49" t="s">
        <v>142</v>
      </c>
      <c r="G114" s="113" t="s">
        <v>30</v>
      </c>
      <c r="H114" s="113" t="s">
        <v>31</v>
      </c>
      <c r="I114" s="113" t="s">
        <v>32</v>
      </c>
      <c r="J114" s="50" t="s">
        <v>33</v>
      </c>
      <c r="K114" s="55">
        <v>76</v>
      </c>
      <c r="L114" s="55">
        <v>76</v>
      </c>
      <c r="M114" s="55"/>
      <c r="N114" s="51"/>
      <c r="O114" s="51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143">
        <f t="shared" ref="AA114:AA144" si="50">E114-M114-O114-Q114-S114-U114-W114</f>
        <v>1</v>
      </c>
      <c r="AB114" s="143">
        <f t="shared" ref="AB114:AB144" si="51">L114-N114-P114-R114-T114-V114-X114</f>
        <v>76</v>
      </c>
      <c r="AC114" s="143"/>
      <c r="AD114" s="52"/>
      <c r="AE114" s="52"/>
      <c r="AF114" s="52"/>
      <c r="AG114" s="52"/>
      <c r="AH114" s="53"/>
      <c r="AI114" s="53"/>
      <c r="AJ114" s="151"/>
      <c r="AK114" s="147">
        <f>N114+P114+R114+T114+V114+X114+Z114+AB114+AD114+AF114+AH114+AJ114</f>
        <v>76</v>
      </c>
      <c r="AL114" s="15"/>
    </row>
    <row r="115" spans="1:38" s="16" customFormat="1" ht="33" x14ac:dyDescent="0.2">
      <c r="A115" s="218"/>
      <c r="B115" s="197"/>
      <c r="C115" s="67" t="s">
        <v>143</v>
      </c>
      <c r="D115" s="47"/>
      <c r="E115" s="56">
        <v>1</v>
      </c>
      <c r="F115" s="49" t="s">
        <v>142</v>
      </c>
      <c r="G115" s="113" t="s">
        <v>30</v>
      </c>
      <c r="H115" s="113" t="s">
        <v>31</v>
      </c>
      <c r="I115" s="113" t="s">
        <v>32</v>
      </c>
      <c r="J115" s="50" t="s">
        <v>33</v>
      </c>
      <c r="K115" s="55">
        <v>522</v>
      </c>
      <c r="L115" s="55">
        <v>522</v>
      </c>
      <c r="M115" s="55"/>
      <c r="N115" s="51"/>
      <c r="O115" s="51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143">
        <f t="shared" si="50"/>
        <v>1</v>
      </c>
      <c r="AB115" s="143">
        <f t="shared" si="51"/>
        <v>522</v>
      </c>
      <c r="AC115" s="143"/>
      <c r="AD115" s="52"/>
      <c r="AE115" s="52"/>
      <c r="AF115" s="52"/>
      <c r="AG115" s="52"/>
      <c r="AH115" s="53"/>
      <c r="AI115" s="53"/>
      <c r="AJ115" s="151"/>
      <c r="AK115" s="147">
        <f t="shared" ref="AK115:AK144" si="52">N115+P115+R115+T115+V115+X115+Z115+AB115+AD115+AF115+AH115+AJ115</f>
        <v>522</v>
      </c>
      <c r="AL115" s="15"/>
    </row>
    <row r="116" spans="1:38" s="16" customFormat="1" ht="33" x14ac:dyDescent="0.2">
      <c r="A116" s="218"/>
      <c r="B116" s="197"/>
      <c r="C116" s="67" t="s">
        <v>144</v>
      </c>
      <c r="D116" s="47"/>
      <c r="E116" s="56">
        <v>1</v>
      </c>
      <c r="F116" s="49" t="s">
        <v>145</v>
      </c>
      <c r="G116" s="113" t="s">
        <v>30</v>
      </c>
      <c r="H116" s="113" t="s">
        <v>31</v>
      </c>
      <c r="I116" s="113" t="s">
        <v>32</v>
      </c>
      <c r="J116" s="50" t="s">
        <v>33</v>
      </c>
      <c r="K116" s="55">
        <v>231.99999999999997</v>
      </c>
      <c r="L116" s="55">
        <v>231.99999999999997</v>
      </c>
      <c r="M116" s="55"/>
      <c r="N116" s="51"/>
      <c r="O116" s="51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143">
        <f t="shared" si="50"/>
        <v>1</v>
      </c>
      <c r="AB116" s="143">
        <f t="shared" si="51"/>
        <v>231.99999999999997</v>
      </c>
      <c r="AC116" s="143"/>
      <c r="AD116" s="52"/>
      <c r="AE116" s="52"/>
      <c r="AF116" s="52"/>
      <c r="AG116" s="52"/>
      <c r="AH116" s="53"/>
      <c r="AI116" s="53"/>
      <c r="AJ116" s="151"/>
      <c r="AK116" s="147">
        <f t="shared" si="52"/>
        <v>231.99999999999997</v>
      </c>
      <c r="AL116" s="15"/>
    </row>
    <row r="117" spans="1:38" s="16" customFormat="1" ht="33" x14ac:dyDescent="0.2">
      <c r="A117" s="218"/>
      <c r="B117" s="197"/>
      <c r="C117" s="67" t="s">
        <v>146</v>
      </c>
      <c r="D117" s="47"/>
      <c r="E117" s="56">
        <v>1</v>
      </c>
      <c r="F117" s="49" t="s">
        <v>29</v>
      </c>
      <c r="G117" s="113" t="s">
        <v>30</v>
      </c>
      <c r="H117" s="113" t="s">
        <v>31</v>
      </c>
      <c r="I117" s="113" t="s">
        <v>32</v>
      </c>
      <c r="J117" s="50" t="s">
        <v>33</v>
      </c>
      <c r="K117" s="55">
        <v>46.955640000000002</v>
      </c>
      <c r="L117" s="55">
        <v>46.955640000000002</v>
      </c>
      <c r="M117" s="55"/>
      <c r="N117" s="51"/>
      <c r="O117" s="51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143">
        <f t="shared" si="50"/>
        <v>1</v>
      </c>
      <c r="AB117" s="143">
        <f t="shared" si="51"/>
        <v>46.955640000000002</v>
      </c>
      <c r="AC117" s="143"/>
      <c r="AD117" s="52"/>
      <c r="AE117" s="52"/>
      <c r="AF117" s="52"/>
      <c r="AG117" s="52"/>
      <c r="AH117" s="53"/>
      <c r="AI117" s="53"/>
      <c r="AJ117" s="151"/>
      <c r="AK117" s="147">
        <f t="shared" si="52"/>
        <v>46.955640000000002</v>
      </c>
      <c r="AL117" s="15"/>
    </row>
    <row r="118" spans="1:38" s="16" customFormat="1" ht="33" x14ac:dyDescent="0.2">
      <c r="A118" s="218"/>
      <c r="B118" s="197"/>
      <c r="C118" s="67" t="s">
        <v>147</v>
      </c>
      <c r="D118" s="47"/>
      <c r="E118" s="56">
        <v>1</v>
      </c>
      <c r="F118" s="49" t="s">
        <v>148</v>
      </c>
      <c r="G118" s="113" t="s">
        <v>30</v>
      </c>
      <c r="H118" s="113" t="s">
        <v>31</v>
      </c>
      <c r="I118" s="113" t="s">
        <v>32</v>
      </c>
      <c r="J118" s="50" t="s">
        <v>38</v>
      </c>
      <c r="K118" s="55">
        <v>82.5</v>
      </c>
      <c r="L118" s="55">
        <v>82.5</v>
      </c>
      <c r="M118" s="55"/>
      <c r="N118" s="51"/>
      <c r="O118" s="51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143">
        <f t="shared" si="50"/>
        <v>1</v>
      </c>
      <c r="AB118" s="143">
        <f t="shared" si="51"/>
        <v>82.5</v>
      </c>
      <c r="AC118" s="143"/>
      <c r="AD118" s="52"/>
      <c r="AE118" s="52"/>
      <c r="AF118" s="52"/>
      <c r="AG118" s="52"/>
      <c r="AH118" s="53"/>
      <c r="AI118" s="53"/>
      <c r="AJ118" s="151"/>
      <c r="AK118" s="147">
        <f t="shared" si="52"/>
        <v>82.5</v>
      </c>
      <c r="AL118" s="15"/>
    </row>
    <row r="119" spans="1:38" s="16" customFormat="1" ht="33" x14ac:dyDescent="0.2">
      <c r="A119" s="218"/>
      <c r="B119" s="197"/>
      <c r="C119" s="67" t="s">
        <v>149</v>
      </c>
      <c r="D119" s="47"/>
      <c r="E119" s="56">
        <v>1</v>
      </c>
      <c r="F119" s="49" t="s">
        <v>29</v>
      </c>
      <c r="G119" s="113" t="s">
        <v>30</v>
      </c>
      <c r="H119" s="113" t="s">
        <v>31</v>
      </c>
      <c r="I119" s="113" t="s">
        <v>32</v>
      </c>
      <c r="J119" s="50" t="s">
        <v>38</v>
      </c>
      <c r="K119" s="55">
        <v>17.260000000000002</v>
      </c>
      <c r="L119" s="55">
        <v>17.260000000000002</v>
      </c>
      <c r="M119" s="55"/>
      <c r="N119" s="51"/>
      <c r="O119" s="51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143">
        <f t="shared" si="50"/>
        <v>1</v>
      </c>
      <c r="AB119" s="143">
        <f t="shared" si="51"/>
        <v>17.260000000000002</v>
      </c>
      <c r="AC119" s="143"/>
      <c r="AD119" s="52"/>
      <c r="AE119" s="52"/>
      <c r="AF119" s="52"/>
      <c r="AG119" s="52"/>
      <c r="AH119" s="53"/>
      <c r="AI119" s="53"/>
      <c r="AJ119" s="151"/>
      <c r="AK119" s="147">
        <f t="shared" si="52"/>
        <v>17.260000000000002</v>
      </c>
      <c r="AL119" s="15"/>
    </row>
    <row r="120" spans="1:38" s="16" customFormat="1" ht="33" x14ac:dyDescent="0.2">
      <c r="A120" s="218"/>
      <c r="B120" s="197"/>
      <c r="C120" s="67" t="s">
        <v>150</v>
      </c>
      <c r="D120" s="47"/>
      <c r="E120" s="56">
        <v>1</v>
      </c>
      <c r="F120" s="49" t="s">
        <v>29</v>
      </c>
      <c r="G120" s="113" t="s">
        <v>30</v>
      </c>
      <c r="H120" s="113" t="s">
        <v>31</v>
      </c>
      <c r="I120" s="113" t="s">
        <v>32</v>
      </c>
      <c r="J120" s="50" t="s">
        <v>33</v>
      </c>
      <c r="K120" s="55">
        <v>348</v>
      </c>
      <c r="L120" s="55">
        <v>348</v>
      </c>
      <c r="M120" s="55"/>
      <c r="N120" s="51"/>
      <c r="O120" s="51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143">
        <f t="shared" si="50"/>
        <v>1</v>
      </c>
      <c r="AB120" s="143">
        <f t="shared" si="51"/>
        <v>348</v>
      </c>
      <c r="AC120" s="143"/>
      <c r="AD120" s="52"/>
      <c r="AE120" s="52"/>
      <c r="AF120" s="52"/>
      <c r="AG120" s="52"/>
      <c r="AH120" s="53"/>
      <c r="AI120" s="53"/>
      <c r="AJ120" s="151"/>
      <c r="AK120" s="147">
        <f t="shared" si="52"/>
        <v>348</v>
      </c>
      <c r="AL120" s="15"/>
    </row>
    <row r="121" spans="1:38" s="16" customFormat="1" ht="33" x14ac:dyDescent="0.2">
      <c r="A121" s="218"/>
      <c r="B121" s="197"/>
      <c r="C121" s="67" t="s">
        <v>151</v>
      </c>
      <c r="D121" s="47"/>
      <c r="E121" s="56">
        <v>1</v>
      </c>
      <c r="F121" s="49" t="s">
        <v>145</v>
      </c>
      <c r="G121" s="113" t="s">
        <v>30</v>
      </c>
      <c r="H121" s="113" t="s">
        <v>31</v>
      </c>
      <c r="I121" s="113" t="s">
        <v>32</v>
      </c>
      <c r="J121" s="50" t="s">
        <v>33</v>
      </c>
      <c r="K121" s="55">
        <v>232</v>
      </c>
      <c r="L121" s="55">
        <v>232</v>
      </c>
      <c r="M121" s="55"/>
      <c r="N121" s="51"/>
      <c r="O121" s="51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143">
        <f t="shared" si="50"/>
        <v>1</v>
      </c>
      <c r="AB121" s="143">
        <f t="shared" si="51"/>
        <v>232</v>
      </c>
      <c r="AC121" s="143"/>
      <c r="AD121" s="52"/>
      <c r="AE121" s="52"/>
      <c r="AF121" s="52"/>
      <c r="AG121" s="52"/>
      <c r="AH121" s="53"/>
      <c r="AI121" s="53"/>
      <c r="AJ121" s="151"/>
      <c r="AK121" s="147">
        <f t="shared" si="52"/>
        <v>232</v>
      </c>
      <c r="AL121" s="15"/>
    </row>
    <row r="122" spans="1:38" s="16" customFormat="1" ht="33" x14ac:dyDescent="0.2">
      <c r="A122" s="218"/>
      <c r="B122" s="197"/>
      <c r="C122" s="67" t="s">
        <v>152</v>
      </c>
      <c r="D122" s="47"/>
      <c r="E122" s="56">
        <v>1</v>
      </c>
      <c r="F122" s="49" t="s">
        <v>153</v>
      </c>
      <c r="G122" s="113" t="s">
        <v>30</v>
      </c>
      <c r="H122" s="113" t="s">
        <v>31</v>
      </c>
      <c r="I122" s="113" t="s">
        <v>32</v>
      </c>
      <c r="J122" s="50" t="s">
        <v>38</v>
      </c>
      <c r="K122" s="55">
        <v>109.77</v>
      </c>
      <c r="L122" s="55">
        <v>109.77</v>
      </c>
      <c r="M122" s="55"/>
      <c r="N122" s="51"/>
      <c r="O122" s="51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143">
        <f t="shared" si="50"/>
        <v>1</v>
      </c>
      <c r="AB122" s="143">
        <f t="shared" si="51"/>
        <v>109.77</v>
      </c>
      <c r="AC122" s="143"/>
      <c r="AD122" s="52"/>
      <c r="AE122" s="52"/>
      <c r="AF122" s="52"/>
      <c r="AG122" s="52"/>
      <c r="AH122" s="53"/>
      <c r="AI122" s="53"/>
      <c r="AJ122" s="151"/>
      <c r="AK122" s="147">
        <f t="shared" si="52"/>
        <v>109.77</v>
      </c>
      <c r="AL122" s="15"/>
    </row>
    <row r="123" spans="1:38" s="16" customFormat="1" ht="33" x14ac:dyDescent="0.2">
      <c r="A123" s="218"/>
      <c r="B123" s="197"/>
      <c r="C123" s="67" t="s">
        <v>154</v>
      </c>
      <c r="D123" s="47"/>
      <c r="E123" s="56">
        <v>1</v>
      </c>
      <c r="F123" s="49" t="s">
        <v>29</v>
      </c>
      <c r="G123" s="113" t="s">
        <v>30</v>
      </c>
      <c r="H123" s="113" t="s">
        <v>31</v>
      </c>
      <c r="I123" s="113" t="s">
        <v>32</v>
      </c>
      <c r="J123" s="50" t="s">
        <v>38</v>
      </c>
      <c r="K123" s="55">
        <v>148</v>
      </c>
      <c r="L123" s="55">
        <v>148</v>
      </c>
      <c r="M123" s="55"/>
      <c r="N123" s="51"/>
      <c r="O123" s="51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143">
        <f t="shared" si="50"/>
        <v>1</v>
      </c>
      <c r="AB123" s="143">
        <f t="shared" si="51"/>
        <v>148</v>
      </c>
      <c r="AC123" s="143"/>
      <c r="AD123" s="52"/>
      <c r="AE123" s="52"/>
      <c r="AF123" s="52"/>
      <c r="AG123" s="52"/>
      <c r="AH123" s="53"/>
      <c r="AI123" s="53"/>
      <c r="AJ123" s="151"/>
      <c r="AK123" s="147">
        <f t="shared" si="52"/>
        <v>148</v>
      </c>
      <c r="AL123" s="15"/>
    </row>
    <row r="124" spans="1:38" s="16" customFormat="1" ht="33" x14ac:dyDescent="0.2">
      <c r="A124" s="218"/>
      <c r="B124" s="197"/>
      <c r="C124" s="67" t="s">
        <v>155</v>
      </c>
      <c r="D124" s="47"/>
      <c r="E124" s="56">
        <v>1</v>
      </c>
      <c r="F124" s="49" t="s">
        <v>116</v>
      </c>
      <c r="G124" s="113" t="s">
        <v>30</v>
      </c>
      <c r="H124" s="113" t="s">
        <v>31</v>
      </c>
      <c r="I124" s="113" t="s">
        <v>32</v>
      </c>
      <c r="J124" s="50" t="s">
        <v>38</v>
      </c>
      <c r="K124" s="55">
        <v>29.17</v>
      </c>
      <c r="L124" s="55">
        <v>29.17</v>
      </c>
      <c r="M124" s="55"/>
      <c r="N124" s="51"/>
      <c r="O124" s="51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143">
        <f t="shared" si="50"/>
        <v>1</v>
      </c>
      <c r="AB124" s="143">
        <f t="shared" si="51"/>
        <v>29.17</v>
      </c>
      <c r="AC124" s="143"/>
      <c r="AD124" s="52"/>
      <c r="AE124" s="52"/>
      <c r="AF124" s="52"/>
      <c r="AG124" s="52"/>
      <c r="AH124" s="53"/>
      <c r="AI124" s="53"/>
      <c r="AJ124" s="151"/>
      <c r="AK124" s="147">
        <f t="shared" si="52"/>
        <v>29.17</v>
      </c>
      <c r="AL124" s="15"/>
    </row>
    <row r="125" spans="1:38" s="16" customFormat="1" ht="33" x14ac:dyDescent="0.2">
      <c r="A125" s="218"/>
      <c r="B125" s="197"/>
      <c r="C125" s="67" t="s">
        <v>156</v>
      </c>
      <c r="D125" s="47"/>
      <c r="E125" s="56">
        <v>1</v>
      </c>
      <c r="F125" s="49" t="s">
        <v>148</v>
      </c>
      <c r="G125" s="113" t="s">
        <v>30</v>
      </c>
      <c r="H125" s="113" t="s">
        <v>31</v>
      </c>
      <c r="I125" s="113" t="s">
        <v>32</v>
      </c>
      <c r="J125" s="50" t="s">
        <v>33</v>
      </c>
      <c r="K125" s="55">
        <v>174</v>
      </c>
      <c r="L125" s="55">
        <v>174</v>
      </c>
      <c r="M125" s="55"/>
      <c r="N125" s="51"/>
      <c r="O125" s="51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143">
        <f t="shared" si="50"/>
        <v>1</v>
      </c>
      <c r="AB125" s="143">
        <f t="shared" si="51"/>
        <v>174</v>
      </c>
      <c r="AC125" s="143"/>
      <c r="AD125" s="52"/>
      <c r="AE125" s="52"/>
      <c r="AF125" s="52"/>
      <c r="AG125" s="52"/>
      <c r="AH125" s="53"/>
      <c r="AI125" s="53"/>
      <c r="AJ125" s="151"/>
      <c r="AK125" s="147">
        <f t="shared" si="52"/>
        <v>174</v>
      </c>
      <c r="AL125" s="15"/>
    </row>
    <row r="126" spans="1:38" s="16" customFormat="1" ht="33" x14ac:dyDescent="0.2">
      <c r="A126" s="218"/>
      <c r="B126" s="197"/>
      <c r="C126" s="67" t="s">
        <v>157</v>
      </c>
      <c r="D126" s="47"/>
      <c r="E126" s="56">
        <v>1</v>
      </c>
      <c r="F126" s="49" t="s">
        <v>148</v>
      </c>
      <c r="G126" s="113" t="s">
        <v>30</v>
      </c>
      <c r="H126" s="113" t="s">
        <v>31</v>
      </c>
      <c r="I126" s="113" t="s">
        <v>32</v>
      </c>
      <c r="J126" s="50" t="s">
        <v>33</v>
      </c>
      <c r="K126" s="55">
        <v>174</v>
      </c>
      <c r="L126" s="55">
        <v>174</v>
      </c>
      <c r="M126" s="55"/>
      <c r="N126" s="51"/>
      <c r="O126" s="51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143">
        <f t="shared" si="50"/>
        <v>1</v>
      </c>
      <c r="AB126" s="143">
        <f t="shared" si="51"/>
        <v>174</v>
      </c>
      <c r="AC126" s="143"/>
      <c r="AD126" s="52"/>
      <c r="AE126" s="52"/>
      <c r="AF126" s="52"/>
      <c r="AG126" s="52"/>
      <c r="AH126" s="53"/>
      <c r="AI126" s="53"/>
      <c r="AJ126" s="151"/>
      <c r="AK126" s="147">
        <f t="shared" si="52"/>
        <v>174</v>
      </c>
      <c r="AL126" s="15"/>
    </row>
    <row r="127" spans="1:38" s="16" customFormat="1" ht="33" x14ac:dyDescent="0.2">
      <c r="A127" s="218"/>
      <c r="B127" s="197"/>
      <c r="C127" s="67" t="s">
        <v>158</v>
      </c>
      <c r="D127" s="47"/>
      <c r="E127" s="56">
        <v>1</v>
      </c>
      <c r="F127" s="49" t="s">
        <v>148</v>
      </c>
      <c r="G127" s="113" t="s">
        <v>30</v>
      </c>
      <c r="H127" s="113" t="s">
        <v>31</v>
      </c>
      <c r="I127" s="113" t="s">
        <v>32</v>
      </c>
      <c r="J127" s="50" t="s">
        <v>33</v>
      </c>
      <c r="K127" s="55">
        <v>197.2</v>
      </c>
      <c r="L127" s="55">
        <v>197.2</v>
      </c>
      <c r="M127" s="55"/>
      <c r="N127" s="51"/>
      <c r="O127" s="51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143">
        <f t="shared" si="50"/>
        <v>1</v>
      </c>
      <c r="AB127" s="143">
        <f t="shared" si="51"/>
        <v>197.2</v>
      </c>
      <c r="AC127" s="143"/>
      <c r="AD127" s="52"/>
      <c r="AE127" s="52"/>
      <c r="AF127" s="52"/>
      <c r="AG127" s="52"/>
      <c r="AH127" s="53"/>
      <c r="AI127" s="53"/>
      <c r="AJ127" s="151"/>
      <c r="AK127" s="147">
        <f t="shared" si="52"/>
        <v>197.2</v>
      </c>
      <c r="AL127" s="15"/>
    </row>
    <row r="128" spans="1:38" s="16" customFormat="1" ht="33" x14ac:dyDescent="0.2">
      <c r="A128" s="218"/>
      <c r="B128" s="197"/>
      <c r="C128" s="67" t="s">
        <v>159</v>
      </c>
      <c r="D128" s="47"/>
      <c r="E128" s="56">
        <v>1</v>
      </c>
      <c r="F128" s="49" t="s">
        <v>29</v>
      </c>
      <c r="G128" s="113" t="s">
        <v>30</v>
      </c>
      <c r="H128" s="113" t="s">
        <v>31</v>
      </c>
      <c r="I128" s="113" t="s">
        <v>32</v>
      </c>
      <c r="J128" s="50" t="s">
        <v>33</v>
      </c>
      <c r="K128" s="55">
        <v>197.01</v>
      </c>
      <c r="L128" s="55">
        <v>197.01</v>
      </c>
      <c r="M128" s="55"/>
      <c r="N128" s="51"/>
      <c r="O128" s="51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143">
        <f t="shared" si="50"/>
        <v>1</v>
      </c>
      <c r="AB128" s="143">
        <f t="shared" si="51"/>
        <v>197.01</v>
      </c>
      <c r="AC128" s="143"/>
      <c r="AD128" s="52"/>
      <c r="AE128" s="52"/>
      <c r="AF128" s="52"/>
      <c r="AG128" s="52"/>
      <c r="AH128" s="53"/>
      <c r="AI128" s="53"/>
      <c r="AJ128" s="151"/>
      <c r="AK128" s="147">
        <f t="shared" si="52"/>
        <v>197.01</v>
      </c>
      <c r="AL128" s="15"/>
    </row>
    <row r="129" spans="1:38" s="16" customFormat="1" ht="33" x14ac:dyDescent="0.2">
      <c r="A129" s="218"/>
      <c r="B129" s="197"/>
      <c r="C129" s="67" t="s">
        <v>160</v>
      </c>
      <c r="D129" s="47"/>
      <c r="E129" s="56">
        <v>1</v>
      </c>
      <c r="F129" s="49" t="s">
        <v>153</v>
      </c>
      <c r="G129" s="113" t="s">
        <v>30</v>
      </c>
      <c r="H129" s="113" t="s">
        <v>31</v>
      </c>
      <c r="I129" s="113" t="s">
        <v>32</v>
      </c>
      <c r="J129" s="50" t="s">
        <v>38</v>
      </c>
      <c r="K129" s="55">
        <v>176.28</v>
      </c>
      <c r="L129" s="55">
        <v>176.28</v>
      </c>
      <c r="M129" s="55"/>
      <c r="N129" s="51"/>
      <c r="O129" s="51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143">
        <f t="shared" si="50"/>
        <v>1</v>
      </c>
      <c r="AB129" s="143">
        <f t="shared" si="51"/>
        <v>176.28</v>
      </c>
      <c r="AC129" s="143"/>
      <c r="AD129" s="52"/>
      <c r="AE129" s="52"/>
      <c r="AF129" s="52"/>
      <c r="AG129" s="52"/>
      <c r="AH129" s="53"/>
      <c r="AI129" s="53"/>
      <c r="AJ129" s="151"/>
      <c r="AK129" s="147">
        <f t="shared" si="52"/>
        <v>176.28</v>
      </c>
      <c r="AL129" s="15"/>
    </row>
    <row r="130" spans="1:38" s="16" customFormat="1" ht="33" x14ac:dyDescent="0.2">
      <c r="A130" s="218"/>
      <c r="B130" s="197"/>
      <c r="C130" s="67" t="s">
        <v>161</v>
      </c>
      <c r="D130" s="47"/>
      <c r="E130" s="56">
        <v>1</v>
      </c>
      <c r="F130" s="49" t="s">
        <v>29</v>
      </c>
      <c r="G130" s="113" t="s">
        <v>30</v>
      </c>
      <c r="H130" s="113" t="s">
        <v>31</v>
      </c>
      <c r="I130" s="113" t="s">
        <v>32</v>
      </c>
      <c r="J130" s="50" t="s">
        <v>33</v>
      </c>
      <c r="K130" s="55">
        <v>76</v>
      </c>
      <c r="L130" s="55">
        <v>76</v>
      </c>
      <c r="M130" s="55"/>
      <c r="N130" s="51"/>
      <c r="O130" s="51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143">
        <f t="shared" si="50"/>
        <v>1</v>
      </c>
      <c r="AB130" s="143">
        <f t="shared" si="51"/>
        <v>76</v>
      </c>
      <c r="AC130" s="143"/>
      <c r="AD130" s="52"/>
      <c r="AE130" s="52"/>
      <c r="AF130" s="52"/>
      <c r="AG130" s="52"/>
      <c r="AH130" s="53"/>
      <c r="AI130" s="53"/>
      <c r="AJ130" s="151"/>
      <c r="AK130" s="147">
        <f t="shared" si="52"/>
        <v>76</v>
      </c>
      <c r="AL130" s="15"/>
    </row>
    <row r="131" spans="1:38" s="16" customFormat="1" ht="33" x14ac:dyDescent="0.2">
      <c r="A131" s="218"/>
      <c r="B131" s="197"/>
      <c r="C131" s="67" t="s">
        <v>162</v>
      </c>
      <c r="D131" s="47"/>
      <c r="E131" s="56">
        <v>1</v>
      </c>
      <c r="F131" s="49" t="s">
        <v>142</v>
      </c>
      <c r="G131" s="113" t="s">
        <v>30</v>
      </c>
      <c r="H131" s="113" t="s">
        <v>31</v>
      </c>
      <c r="I131" s="113" t="s">
        <v>32</v>
      </c>
      <c r="J131" s="50" t="s">
        <v>33</v>
      </c>
      <c r="K131" s="55">
        <v>78.88</v>
      </c>
      <c r="L131" s="55">
        <v>78.88</v>
      </c>
      <c r="M131" s="55"/>
      <c r="N131" s="51"/>
      <c r="O131" s="51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143">
        <f t="shared" si="50"/>
        <v>1</v>
      </c>
      <c r="AB131" s="143">
        <f t="shared" si="51"/>
        <v>78.88</v>
      </c>
      <c r="AC131" s="143"/>
      <c r="AD131" s="52"/>
      <c r="AE131" s="52"/>
      <c r="AF131" s="52"/>
      <c r="AG131" s="52"/>
      <c r="AH131" s="53"/>
      <c r="AI131" s="53"/>
      <c r="AJ131" s="151"/>
      <c r="AK131" s="147">
        <f t="shared" si="52"/>
        <v>78.88</v>
      </c>
      <c r="AL131" s="15"/>
    </row>
    <row r="132" spans="1:38" s="16" customFormat="1" ht="33" x14ac:dyDescent="0.2">
      <c r="A132" s="218"/>
      <c r="B132" s="197"/>
      <c r="C132" s="67" t="s">
        <v>163</v>
      </c>
      <c r="D132" s="47"/>
      <c r="E132" s="56">
        <v>1</v>
      </c>
      <c r="F132" s="49" t="s">
        <v>145</v>
      </c>
      <c r="G132" s="113" t="s">
        <v>30</v>
      </c>
      <c r="H132" s="113" t="s">
        <v>31</v>
      </c>
      <c r="I132" s="113" t="s">
        <v>32</v>
      </c>
      <c r="J132" s="50" t="s">
        <v>33</v>
      </c>
      <c r="K132" s="55">
        <v>1392</v>
      </c>
      <c r="L132" s="55">
        <v>1392</v>
      </c>
      <c r="M132" s="55"/>
      <c r="N132" s="51"/>
      <c r="O132" s="51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143">
        <f t="shared" si="50"/>
        <v>1</v>
      </c>
      <c r="AB132" s="143">
        <f t="shared" si="51"/>
        <v>1392</v>
      </c>
      <c r="AC132" s="143"/>
      <c r="AD132" s="52"/>
      <c r="AE132" s="52"/>
      <c r="AF132" s="52"/>
      <c r="AG132" s="52"/>
      <c r="AH132" s="53"/>
      <c r="AI132" s="53"/>
      <c r="AJ132" s="151"/>
      <c r="AK132" s="147">
        <f t="shared" si="52"/>
        <v>1392</v>
      </c>
      <c r="AL132" s="15"/>
    </row>
    <row r="133" spans="1:38" s="16" customFormat="1" ht="33" x14ac:dyDescent="0.2">
      <c r="A133" s="218"/>
      <c r="B133" s="197"/>
      <c r="C133" s="67" t="s">
        <v>164</v>
      </c>
      <c r="D133" s="47"/>
      <c r="E133" s="56">
        <v>1</v>
      </c>
      <c r="F133" s="49" t="s">
        <v>29</v>
      </c>
      <c r="G133" s="113" t="s">
        <v>30</v>
      </c>
      <c r="H133" s="113" t="s">
        <v>31</v>
      </c>
      <c r="I133" s="113" t="s">
        <v>32</v>
      </c>
      <c r="J133" s="50" t="s">
        <v>33</v>
      </c>
      <c r="K133" s="55">
        <v>54.496799999999993</v>
      </c>
      <c r="L133" s="55">
        <v>54.496799999999993</v>
      </c>
      <c r="M133" s="55"/>
      <c r="N133" s="51"/>
      <c r="O133" s="51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143">
        <f t="shared" si="50"/>
        <v>1</v>
      </c>
      <c r="AB133" s="143">
        <f t="shared" si="51"/>
        <v>54.496799999999993</v>
      </c>
      <c r="AC133" s="143"/>
      <c r="AD133" s="52"/>
      <c r="AE133" s="52"/>
      <c r="AF133" s="52"/>
      <c r="AG133" s="52"/>
      <c r="AH133" s="53"/>
      <c r="AI133" s="53"/>
      <c r="AJ133" s="151"/>
      <c r="AK133" s="147">
        <f t="shared" si="52"/>
        <v>54.496799999999993</v>
      </c>
      <c r="AL133" s="15"/>
    </row>
    <row r="134" spans="1:38" s="16" customFormat="1" ht="33" x14ac:dyDescent="0.2">
      <c r="A134" s="218"/>
      <c r="B134" s="197"/>
      <c r="C134" s="67" t="s">
        <v>165</v>
      </c>
      <c r="D134" s="47"/>
      <c r="E134" s="56">
        <v>1</v>
      </c>
      <c r="F134" s="49" t="s">
        <v>142</v>
      </c>
      <c r="G134" s="113" t="s">
        <v>30</v>
      </c>
      <c r="H134" s="113" t="s">
        <v>31</v>
      </c>
      <c r="I134" s="113" t="s">
        <v>32</v>
      </c>
      <c r="J134" s="50" t="s">
        <v>33</v>
      </c>
      <c r="K134" s="55">
        <v>58</v>
      </c>
      <c r="L134" s="55">
        <v>58</v>
      </c>
      <c r="M134" s="55"/>
      <c r="N134" s="51"/>
      <c r="O134" s="51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143">
        <f t="shared" si="50"/>
        <v>1</v>
      </c>
      <c r="AB134" s="143">
        <f t="shared" si="51"/>
        <v>58</v>
      </c>
      <c r="AC134" s="143"/>
      <c r="AD134" s="52"/>
      <c r="AE134" s="52"/>
      <c r="AF134" s="52"/>
      <c r="AG134" s="52"/>
      <c r="AH134" s="53"/>
      <c r="AI134" s="53"/>
      <c r="AJ134" s="151"/>
      <c r="AK134" s="147">
        <f t="shared" si="52"/>
        <v>58</v>
      </c>
      <c r="AL134" s="15"/>
    </row>
    <row r="135" spans="1:38" s="16" customFormat="1" ht="33" x14ac:dyDescent="0.2">
      <c r="A135" s="218"/>
      <c r="B135" s="197"/>
      <c r="C135" s="67" t="s">
        <v>166</v>
      </c>
      <c r="D135" s="47"/>
      <c r="E135" s="56">
        <v>1</v>
      </c>
      <c r="F135" s="49" t="s">
        <v>37</v>
      </c>
      <c r="G135" s="113" t="s">
        <v>30</v>
      </c>
      <c r="H135" s="113" t="s">
        <v>31</v>
      </c>
      <c r="I135" s="113" t="s">
        <v>32</v>
      </c>
      <c r="J135" s="50" t="s">
        <v>33</v>
      </c>
      <c r="K135" s="55">
        <v>499.99</v>
      </c>
      <c r="L135" s="55">
        <v>499.99</v>
      </c>
      <c r="M135" s="55"/>
      <c r="N135" s="51"/>
      <c r="O135" s="51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143">
        <f t="shared" si="50"/>
        <v>1</v>
      </c>
      <c r="AB135" s="143">
        <f t="shared" si="51"/>
        <v>499.99</v>
      </c>
      <c r="AC135" s="143"/>
      <c r="AD135" s="52"/>
      <c r="AE135" s="52"/>
      <c r="AF135" s="52"/>
      <c r="AG135" s="52"/>
      <c r="AH135" s="53"/>
      <c r="AI135" s="53"/>
      <c r="AJ135" s="151"/>
      <c r="AK135" s="147">
        <f t="shared" si="52"/>
        <v>499.99</v>
      </c>
      <c r="AL135" s="15"/>
    </row>
    <row r="136" spans="1:38" s="16" customFormat="1" ht="33" x14ac:dyDescent="0.2">
      <c r="A136" s="218"/>
      <c r="B136" s="197"/>
      <c r="C136" s="67" t="s">
        <v>167</v>
      </c>
      <c r="D136" s="47"/>
      <c r="E136" s="56">
        <v>1</v>
      </c>
      <c r="F136" s="49" t="s">
        <v>153</v>
      </c>
      <c r="G136" s="113" t="s">
        <v>30</v>
      </c>
      <c r="H136" s="113" t="s">
        <v>31</v>
      </c>
      <c r="I136" s="113" t="s">
        <v>32</v>
      </c>
      <c r="J136" s="50" t="s">
        <v>33</v>
      </c>
      <c r="K136" s="55">
        <v>435.16699999999997</v>
      </c>
      <c r="L136" s="55">
        <v>435.16699999999997</v>
      </c>
      <c r="M136" s="55"/>
      <c r="N136" s="51"/>
      <c r="O136" s="51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143">
        <f t="shared" si="50"/>
        <v>1</v>
      </c>
      <c r="AB136" s="143">
        <f t="shared" si="51"/>
        <v>435.16699999999997</v>
      </c>
      <c r="AC136" s="143"/>
      <c r="AD136" s="52"/>
      <c r="AE136" s="52"/>
      <c r="AF136" s="52"/>
      <c r="AG136" s="52"/>
      <c r="AH136" s="53"/>
      <c r="AI136" s="53"/>
      <c r="AJ136" s="151"/>
      <c r="AK136" s="147">
        <f t="shared" si="52"/>
        <v>435.16699999999997</v>
      </c>
      <c r="AL136" s="15"/>
    </row>
    <row r="137" spans="1:38" s="16" customFormat="1" ht="33" x14ac:dyDescent="0.2">
      <c r="A137" s="218"/>
      <c r="B137" s="197"/>
      <c r="C137" s="67" t="s">
        <v>168</v>
      </c>
      <c r="D137" s="47"/>
      <c r="E137" s="56">
        <v>1</v>
      </c>
      <c r="F137" s="49" t="s">
        <v>29</v>
      </c>
      <c r="G137" s="113" t="s">
        <v>30</v>
      </c>
      <c r="H137" s="113" t="s">
        <v>31</v>
      </c>
      <c r="I137" s="113" t="s">
        <v>32</v>
      </c>
      <c r="J137" s="50" t="s">
        <v>33</v>
      </c>
      <c r="K137" s="55">
        <v>14</v>
      </c>
      <c r="L137" s="55">
        <v>14</v>
      </c>
      <c r="M137" s="55"/>
      <c r="N137" s="51"/>
      <c r="O137" s="51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143">
        <f t="shared" si="50"/>
        <v>1</v>
      </c>
      <c r="AB137" s="143">
        <f t="shared" si="51"/>
        <v>14</v>
      </c>
      <c r="AC137" s="143"/>
      <c r="AD137" s="52"/>
      <c r="AE137" s="52"/>
      <c r="AF137" s="52"/>
      <c r="AG137" s="52"/>
      <c r="AH137" s="53"/>
      <c r="AI137" s="53"/>
      <c r="AJ137" s="151"/>
      <c r="AK137" s="147">
        <f t="shared" si="52"/>
        <v>14</v>
      </c>
      <c r="AL137" s="15"/>
    </row>
    <row r="138" spans="1:38" s="16" customFormat="1" ht="33" x14ac:dyDescent="0.2">
      <c r="A138" s="218"/>
      <c r="B138" s="197"/>
      <c r="C138" s="67" t="s">
        <v>169</v>
      </c>
      <c r="D138" s="47"/>
      <c r="E138" s="56">
        <v>1</v>
      </c>
      <c r="F138" s="49" t="s">
        <v>29</v>
      </c>
      <c r="G138" s="113" t="s">
        <v>30</v>
      </c>
      <c r="H138" s="113" t="s">
        <v>31</v>
      </c>
      <c r="I138" s="113" t="s">
        <v>32</v>
      </c>
      <c r="J138" s="50" t="s">
        <v>33</v>
      </c>
      <c r="K138" s="55">
        <v>77.900000000000006</v>
      </c>
      <c r="L138" s="55">
        <v>77.900000000000006</v>
      </c>
      <c r="M138" s="55"/>
      <c r="N138" s="51"/>
      <c r="O138" s="51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143">
        <f t="shared" si="50"/>
        <v>1</v>
      </c>
      <c r="AB138" s="143">
        <f t="shared" si="51"/>
        <v>77.900000000000006</v>
      </c>
      <c r="AC138" s="143"/>
      <c r="AD138" s="52"/>
      <c r="AE138" s="52"/>
      <c r="AF138" s="52"/>
      <c r="AG138" s="52"/>
      <c r="AH138" s="53"/>
      <c r="AI138" s="53"/>
      <c r="AJ138" s="151"/>
      <c r="AK138" s="147">
        <f t="shared" si="52"/>
        <v>77.900000000000006</v>
      </c>
      <c r="AL138" s="15"/>
    </row>
    <row r="139" spans="1:38" s="16" customFormat="1" ht="33" x14ac:dyDescent="0.2">
      <c r="A139" s="218"/>
      <c r="B139" s="197"/>
      <c r="C139" s="67" t="s">
        <v>170</v>
      </c>
      <c r="D139" s="47"/>
      <c r="E139" s="56">
        <v>1</v>
      </c>
      <c r="F139" s="49" t="s">
        <v>142</v>
      </c>
      <c r="G139" s="113" t="s">
        <v>30</v>
      </c>
      <c r="H139" s="113" t="s">
        <v>31</v>
      </c>
      <c r="I139" s="113" t="s">
        <v>32</v>
      </c>
      <c r="J139" s="50" t="s">
        <v>33</v>
      </c>
      <c r="K139" s="55">
        <v>93.96</v>
      </c>
      <c r="L139" s="55">
        <v>93.96</v>
      </c>
      <c r="M139" s="55"/>
      <c r="N139" s="51"/>
      <c r="O139" s="51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143">
        <f t="shared" si="50"/>
        <v>1</v>
      </c>
      <c r="AB139" s="143">
        <f t="shared" si="51"/>
        <v>93.96</v>
      </c>
      <c r="AC139" s="143"/>
      <c r="AD139" s="52"/>
      <c r="AE139" s="52"/>
      <c r="AF139" s="52"/>
      <c r="AG139" s="52"/>
      <c r="AH139" s="53"/>
      <c r="AI139" s="53"/>
      <c r="AJ139" s="151"/>
      <c r="AK139" s="147">
        <f t="shared" si="52"/>
        <v>93.96</v>
      </c>
      <c r="AL139" s="15"/>
    </row>
    <row r="140" spans="1:38" s="16" customFormat="1" ht="33" x14ac:dyDescent="0.2">
      <c r="A140" s="218"/>
      <c r="B140" s="197"/>
      <c r="C140" s="67" t="s">
        <v>171</v>
      </c>
      <c r="D140" s="47"/>
      <c r="E140" s="56">
        <v>1</v>
      </c>
      <c r="F140" s="49" t="s">
        <v>29</v>
      </c>
      <c r="G140" s="113" t="s">
        <v>30</v>
      </c>
      <c r="H140" s="113" t="s">
        <v>31</v>
      </c>
      <c r="I140" s="113" t="s">
        <v>32</v>
      </c>
      <c r="J140" s="50" t="s">
        <v>38</v>
      </c>
      <c r="K140" s="55">
        <v>21.08</v>
      </c>
      <c r="L140" s="55">
        <v>21.08</v>
      </c>
      <c r="M140" s="55"/>
      <c r="N140" s="51"/>
      <c r="O140" s="51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143">
        <f t="shared" si="50"/>
        <v>1</v>
      </c>
      <c r="AB140" s="143">
        <f t="shared" si="51"/>
        <v>21.08</v>
      </c>
      <c r="AC140" s="143"/>
      <c r="AD140" s="52"/>
      <c r="AE140" s="52"/>
      <c r="AF140" s="52"/>
      <c r="AG140" s="52"/>
      <c r="AH140" s="53"/>
      <c r="AI140" s="53"/>
      <c r="AJ140" s="151"/>
      <c r="AK140" s="147">
        <f t="shared" si="52"/>
        <v>21.08</v>
      </c>
      <c r="AL140" s="15"/>
    </row>
    <row r="141" spans="1:38" s="16" customFormat="1" ht="33" x14ac:dyDescent="0.2">
      <c r="A141" s="218"/>
      <c r="B141" s="197"/>
      <c r="C141" s="67" t="s">
        <v>172</v>
      </c>
      <c r="D141" s="47"/>
      <c r="E141" s="56">
        <v>1</v>
      </c>
      <c r="F141" s="49" t="s">
        <v>29</v>
      </c>
      <c r="G141" s="113" t="s">
        <v>30</v>
      </c>
      <c r="H141" s="113" t="s">
        <v>31</v>
      </c>
      <c r="I141" s="113" t="s">
        <v>32</v>
      </c>
      <c r="J141" s="50" t="s">
        <v>38</v>
      </c>
      <c r="K141" s="55">
        <v>79.040000000000006</v>
      </c>
      <c r="L141" s="55">
        <v>79.040000000000006</v>
      </c>
      <c r="M141" s="55"/>
      <c r="N141" s="51"/>
      <c r="O141" s="51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143">
        <f t="shared" si="50"/>
        <v>1</v>
      </c>
      <c r="AB141" s="143">
        <f t="shared" si="51"/>
        <v>79.040000000000006</v>
      </c>
      <c r="AC141" s="143"/>
      <c r="AD141" s="52"/>
      <c r="AE141" s="52"/>
      <c r="AF141" s="52"/>
      <c r="AG141" s="52"/>
      <c r="AH141" s="53"/>
      <c r="AI141" s="53"/>
      <c r="AJ141" s="151"/>
      <c r="AK141" s="147">
        <f t="shared" si="52"/>
        <v>79.040000000000006</v>
      </c>
      <c r="AL141" s="15"/>
    </row>
    <row r="142" spans="1:38" s="16" customFormat="1" ht="33" x14ac:dyDescent="0.2">
      <c r="A142" s="218"/>
      <c r="B142" s="197"/>
      <c r="C142" s="67" t="s">
        <v>173</v>
      </c>
      <c r="D142" s="47"/>
      <c r="E142" s="56">
        <v>1</v>
      </c>
      <c r="F142" s="49" t="s">
        <v>148</v>
      </c>
      <c r="G142" s="113" t="s">
        <v>30</v>
      </c>
      <c r="H142" s="113" t="s">
        <v>31</v>
      </c>
      <c r="I142" s="113" t="s">
        <v>32</v>
      </c>
      <c r="J142" s="50" t="s">
        <v>33</v>
      </c>
      <c r="K142" s="55">
        <v>696</v>
      </c>
      <c r="L142" s="55">
        <v>696</v>
      </c>
      <c r="M142" s="55"/>
      <c r="N142" s="51"/>
      <c r="O142" s="51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143">
        <f t="shared" si="50"/>
        <v>1</v>
      </c>
      <c r="AB142" s="143">
        <f t="shared" si="51"/>
        <v>696</v>
      </c>
      <c r="AC142" s="143"/>
      <c r="AD142" s="52"/>
      <c r="AE142" s="52"/>
      <c r="AF142" s="52"/>
      <c r="AG142" s="52"/>
      <c r="AH142" s="53"/>
      <c r="AI142" s="53"/>
      <c r="AJ142" s="151"/>
      <c r="AK142" s="147">
        <f t="shared" si="52"/>
        <v>696</v>
      </c>
      <c r="AL142" s="15"/>
    </row>
    <row r="143" spans="1:38" s="16" customFormat="1" ht="33" x14ac:dyDescent="0.2">
      <c r="A143" s="218"/>
      <c r="B143" s="197"/>
      <c r="C143" s="67" t="s">
        <v>174</v>
      </c>
      <c r="D143" s="47"/>
      <c r="E143" s="56">
        <v>1</v>
      </c>
      <c r="F143" s="49" t="s">
        <v>148</v>
      </c>
      <c r="G143" s="113" t="s">
        <v>30</v>
      </c>
      <c r="H143" s="113" t="s">
        <v>31</v>
      </c>
      <c r="I143" s="113" t="s">
        <v>32</v>
      </c>
      <c r="J143" s="50" t="s">
        <v>33</v>
      </c>
      <c r="K143" s="55">
        <v>580</v>
      </c>
      <c r="L143" s="55">
        <v>580</v>
      </c>
      <c r="M143" s="55"/>
      <c r="N143" s="51"/>
      <c r="O143" s="51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143">
        <f t="shared" si="50"/>
        <v>1</v>
      </c>
      <c r="AB143" s="143">
        <f t="shared" si="51"/>
        <v>580</v>
      </c>
      <c r="AC143" s="143"/>
      <c r="AD143" s="52"/>
      <c r="AE143" s="52"/>
      <c r="AF143" s="52"/>
      <c r="AG143" s="52"/>
      <c r="AH143" s="53"/>
      <c r="AI143" s="53"/>
      <c r="AJ143" s="151"/>
      <c r="AK143" s="147">
        <f t="shared" si="52"/>
        <v>580</v>
      </c>
      <c r="AL143" s="15"/>
    </row>
    <row r="144" spans="1:38" s="16" customFormat="1" ht="33" x14ac:dyDescent="0.2">
      <c r="A144" s="218"/>
      <c r="B144" s="197"/>
      <c r="C144" s="67" t="s">
        <v>175</v>
      </c>
      <c r="D144" s="47"/>
      <c r="E144" s="56">
        <v>1</v>
      </c>
      <c r="F144" s="49" t="s">
        <v>29</v>
      </c>
      <c r="G144" s="113" t="s">
        <v>30</v>
      </c>
      <c r="H144" s="113" t="s">
        <v>31</v>
      </c>
      <c r="I144" s="113" t="s">
        <v>32</v>
      </c>
      <c r="J144" s="50" t="s">
        <v>33</v>
      </c>
      <c r="K144" s="55">
        <v>341.55039999999997</v>
      </c>
      <c r="L144" s="55">
        <v>341.55039999999997</v>
      </c>
      <c r="M144" s="55"/>
      <c r="N144" s="51"/>
      <c r="O144" s="51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143">
        <f t="shared" si="50"/>
        <v>1</v>
      </c>
      <c r="AB144" s="143">
        <f t="shared" si="51"/>
        <v>341.55039999999997</v>
      </c>
      <c r="AC144" s="143"/>
      <c r="AD144" s="52"/>
      <c r="AE144" s="52"/>
      <c r="AF144" s="52"/>
      <c r="AG144" s="52"/>
      <c r="AH144" s="53"/>
      <c r="AI144" s="53"/>
      <c r="AJ144" s="151"/>
      <c r="AK144" s="147">
        <f t="shared" si="52"/>
        <v>341.55039999999997</v>
      </c>
      <c r="AL144" s="15"/>
    </row>
    <row r="145" spans="1:39" s="16" customFormat="1" ht="15" customHeight="1" x14ac:dyDescent="0.2">
      <c r="A145" s="218"/>
      <c r="B145" s="198">
        <v>21602</v>
      </c>
      <c r="C145" s="71" t="s">
        <v>176</v>
      </c>
      <c r="D145" s="42"/>
      <c r="E145" s="42"/>
      <c r="F145" s="42"/>
      <c r="G145" s="122"/>
      <c r="H145" s="122"/>
      <c r="I145" s="122"/>
      <c r="J145" s="42"/>
      <c r="K145" s="42"/>
      <c r="L145" s="44">
        <v>28513.35</v>
      </c>
      <c r="M145" s="44"/>
      <c r="N145" s="42">
        <f>SUM(N146:N148)</f>
        <v>0</v>
      </c>
      <c r="O145" s="42"/>
      <c r="P145" s="42">
        <f t="shared" ref="P145:AK145" si="53">SUM(P146:P148)</f>
        <v>0</v>
      </c>
      <c r="Q145" s="42"/>
      <c r="R145" s="42">
        <f t="shared" si="53"/>
        <v>0</v>
      </c>
      <c r="S145" s="42"/>
      <c r="T145" s="42">
        <f t="shared" si="53"/>
        <v>0</v>
      </c>
      <c r="U145" s="42"/>
      <c r="V145" s="42">
        <f t="shared" si="53"/>
        <v>0</v>
      </c>
      <c r="W145" s="42"/>
      <c r="X145" s="42">
        <f t="shared" si="53"/>
        <v>0</v>
      </c>
      <c r="Y145" s="42"/>
      <c r="Z145" s="42">
        <f t="shared" si="53"/>
        <v>0</v>
      </c>
      <c r="AA145" s="42"/>
      <c r="AB145" s="142">
        <f t="shared" si="53"/>
        <v>28513.35</v>
      </c>
      <c r="AC145" s="142"/>
      <c r="AD145" s="42">
        <f t="shared" si="53"/>
        <v>0</v>
      </c>
      <c r="AE145" s="42"/>
      <c r="AF145" s="42">
        <f t="shared" si="53"/>
        <v>0</v>
      </c>
      <c r="AG145" s="42"/>
      <c r="AH145" s="42">
        <f t="shared" si="53"/>
        <v>0</v>
      </c>
      <c r="AI145" s="42"/>
      <c r="AJ145" s="150">
        <f t="shared" si="53"/>
        <v>0</v>
      </c>
      <c r="AK145" s="42">
        <f t="shared" si="53"/>
        <v>28513.35</v>
      </c>
      <c r="AL145" s="15"/>
      <c r="AM145" s="15"/>
    </row>
    <row r="146" spans="1:39" s="16" customFormat="1" ht="33" x14ac:dyDescent="0.2">
      <c r="A146" s="218"/>
      <c r="B146" s="197"/>
      <c r="C146" s="67" t="s">
        <v>177</v>
      </c>
      <c r="D146" s="47"/>
      <c r="E146" s="56">
        <v>35</v>
      </c>
      <c r="F146" s="49" t="s">
        <v>37</v>
      </c>
      <c r="G146" s="113" t="s">
        <v>30</v>
      </c>
      <c r="H146" s="113" t="s">
        <v>31</v>
      </c>
      <c r="I146" s="113" t="s">
        <v>32</v>
      </c>
      <c r="J146" s="50" t="s">
        <v>38</v>
      </c>
      <c r="K146" s="55">
        <v>312.76</v>
      </c>
      <c r="L146" s="55">
        <v>10946.6</v>
      </c>
      <c r="M146" s="55"/>
      <c r="N146" s="51">
        <v>0</v>
      </c>
      <c r="O146" s="51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143">
        <f t="shared" ref="AA146:AA148" si="54">E146-M146-O146-Q146-S146-U146-W146</f>
        <v>35</v>
      </c>
      <c r="AB146" s="143">
        <f>L146-N146-P146-R146-T146-V146-X146</f>
        <v>10946.6</v>
      </c>
      <c r="AC146" s="143"/>
      <c r="AD146" s="52"/>
      <c r="AE146" s="52"/>
      <c r="AF146" s="52"/>
      <c r="AG146" s="52"/>
      <c r="AH146" s="53"/>
      <c r="AI146" s="53"/>
      <c r="AJ146" s="151"/>
      <c r="AK146" s="147">
        <f>N146+P146+R146+T146+V146+X146+Z146+AB146+AD146+AF146+AH146+AJ146</f>
        <v>10946.6</v>
      </c>
      <c r="AL146" s="15"/>
    </row>
    <row r="147" spans="1:39" s="16" customFormat="1" ht="33" x14ac:dyDescent="0.2">
      <c r="A147" s="218"/>
      <c r="B147" s="197"/>
      <c r="C147" s="67" t="s">
        <v>178</v>
      </c>
      <c r="D147" s="47"/>
      <c r="E147" s="56">
        <v>25</v>
      </c>
      <c r="F147" s="49" t="s">
        <v>37</v>
      </c>
      <c r="G147" s="113" t="s">
        <v>30</v>
      </c>
      <c r="H147" s="113" t="s">
        <v>31</v>
      </c>
      <c r="I147" s="113" t="s">
        <v>32</v>
      </c>
      <c r="J147" s="50" t="s">
        <v>38</v>
      </c>
      <c r="K147" s="55">
        <v>468.91</v>
      </c>
      <c r="L147" s="55">
        <v>11722.75</v>
      </c>
      <c r="M147" s="55"/>
      <c r="N147" s="51">
        <v>0</v>
      </c>
      <c r="O147" s="51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143">
        <f t="shared" si="54"/>
        <v>25</v>
      </c>
      <c r="AB147" s="143">
        <f>L147-N147-P147-R147-T147-V147-X147</f>
        <v>11722.75</v>
      </c>
      <c r="AC147" s="143"/>
      <c r="AD147" s="52"/>
      <c r="AE147" s="52"/>
      <c r="AF147" s="52"/>
      <c r="AG147" s="52"/>
      <c r="AH147" s="53"/>
      <c r="AI147" s="53"/>
      <c r="AJ147" s="151"/>
      <c r="AK147" s="147">
        <f>N147+P147+R147+T147+V147+X147+Z147+AB147+AD147+AF147+AH147+AJ147</f>
        <v>11722.75</v>
      </c>
      <c r="AL147" s="15"/>
    </row>
    <row r="148" spans="1:39" s="16" customFormat="1" ht="33" x14ac:dyDescent="0.2">
      <c r="A148" s="218"/>
      <c r="B148" s="197"/>
      <c r="C148" s="67" t="s">
        <v>179</v>
      </c>
      <c r="D148" s="47"/>
      <c r="E148" s="56">
        <v>25</v>
      </c>
      <c r="F148" s="49" t="s">
        <v>37</v>
      </c>
      <c r="G148" s="113" t="s">
        <v>30</v>
      </c>
      <c r="H148" s="113" t="s">
        <v>31</v>
      </c>
      <c r="I148" s="113" t="s">
        <v>32</v>
      </c>
      <c r="J148" s="50" t="s">
        <v>38</v>
      </c>
      <c r="K148" s="55">
        <v>233.76</v>
      </c>
      <c r="L148" s="55">
        <v>5844</v>
      </c>
      <c r="M148" s="55"/>
      <c r="N148" s="51">
        <v>0</v>
      </c>
      <c r="O148" s="51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143">
        <f t="shared" si="54"/>
        <v>25</v>
      </c>
      <c r="AB148" s="143">
        <f>L148-N148-P148-R148-T148-V148-X148</f>
        <v>5844</v>
      </c>
      <c r="AC148" s="143"/>
      <c r="AD148" s="52"/>
      <c r="AE148" s="52"/>
      <c r="AF148" s="52"/>
      <c r="AG148" s="52"/>
      <c r="AH148" s="53"/>
      <c r="AI148" s="53"/>
      <c r="AJ148" s="151"/>
      <c r="AK148" s="147">
        <f>N148+P148+R148+T148+V148+X148+Z148+AB148+AD148+AF148+AH148+AJ148</f>
        <v>5844</v>
      </c>
      <c r="AL148" s="15"/>
    </row>
    <row r="149" spans="1:39" s="16" customFormat="1" ht="15" customHeight="1" x14ac:dyDescent="0.2">
      <c r="A149" s="218"/>
      <c r="B149" s="198">
        <v>21603</v>
      </c>
      <c r="C149" s="72" t="s">
        <v>180</v>
      </c>
      <c r="D149" s="70"/>
      <c r="E149" s="70"/>
      <c r="F149" s="70"/>
      <c r="G149" s="123"/>
      <c r="H149" s="123"/>
      <c r="I149" s="123"/>
      <c r="J149" s="70"/>
      <c r="K149" s="70"/>
      <c r="L149" s="44">
        <v>89.1</v>
      </c>
      <c r="M149" s="44"/>
      <c r="N149" s="70">
        <f>SUM(N150:N150)</f>
        <v>0</v>
      </c>
      <c r="O149" s="70"/>
      <c r="P149" s="70">
        <f t="shared" ref="P149:AK149" si="55">SUM(P150:P150)</f>
        <v>0</v>
      </c>
      <c r="Q149" s="70"/>
      <c r="R149" s="70">
        <f t="shared" si="55"/>
        <v>0</v>
      </c>
      <c r="S149" s="70"/>
      <c r="T149" s="70">
        <f t="shared" si="55"/>
        <v>0</v>
      </c>
      <c r="U149" s="70"/>
      <c r="V149" s="70">
        <f t="shared" si="55"/>
        <v>0</v>
      </c>
      <c r="W149" s="70"/>
      <c r="X149" s="70">
        <f t="shared" si="55"/>
        <v>0</v>
      </c>
      <c r="Y149" s="70"/>
      <c r="Z149" s="70">
        <f t="shared" si="55"/>
        <v>0</v>
      </c>
      <c r="AA149" s="70"/>
      <c r="AB149" s="142">
        <f t="shared" si="55"/>
        <v>89.1</v>
      </c>
      <c r="AC149" s="142"/>
      <c r="AD149" s="70">
        <f t="shared" si="55"/>
        <v>0</v>
      </c>
      <c r="AE149" s="70"/>
      <c r="AF149" s="70">
        <f t="shared" si="55"/>
        <v>0</v>
      </c>
      <c r="AG149" s="70"/>
      <c r="AH149" s="70">
        <f t="shared" si="55"/>
        <v>0</v>
      </c>
      <c r="AI149" s="70"/>
      <c r="AJ149" s="159">
        <f t="shared" si="55"/>
        <v>0</v>
      </c>
      <c r="AK149" s="142">
        <f t="shared" si="55"/>
        <v>89.1</v>
      </c>
      <c r="AL149" s="15"/>
    </row>
    <row r="150" spans="1:39" s="78" customFormat="1" ht="33" x14ac:dyDescent="0.2">
      <c r="A150" s="218"/>
      <c r="B150" s="199"/>
      <c r="C150" s="73" t="s">
        <v>181</v>
      </c>
      <c r="D150" s="47"/>
      <c r="F150" s="49" t="s">
        <v>148</v>
      </c>
      <c r="G150" s="113" t="s">
        <v>30</v>
      </c>
      <c r="H150" s="113" t="s">
        <v>31</v>
      </c>
      <c r="I150" s="117" t="s">
        <v>32</v>
      </c>
      <c r="J150" s="74" t="s">
        <v>38</v>
      </c>
      <c r="L150" s="79">
        <v>89.1</v>
      </c>
      <c r="M150" s="79"/>
      <c r="N150" s="52">
        <v>0</v>
      </c>
      <c r="O150" s="52"/>
      <c r="P150" s="75"/>
      <c r="Q150" s="75"/>
      <c r="R150" s="76"/>
      <c r="S150" s="76"/>
      <c r="T150" s="75"/>
      <c r="U150" s="75"/>
      <c r="V150" s="76"/>
      <c r="W150" s="76"/>
      <c r="X150" s="76"/>
      <c r="Y150" s="76"/>
      <c r="Z150" s="75"/>
      <c r="AA150" s="143">
        <f t="shared" ref="AA150" si="56">E150-M150-O150-Q150-S150-U150-W150</f>
        <v>0</v>
      </c>
      <c r="AB150" s="143">
        <f>L150-N150-P150-R150-T150-V150-X150</f>
        <v>89.1</v>
      </c>
      <c r="AC150" s="143"/>
      <c r="AD150" s="77"/>
      <c r="AE150" s="77"/>
      <c r="AF150" s="77"/>
      <c r="AG150" s="77"/>
      <c r="AH150" s="53"/>
      <c r="AI150" s="53"/>
      <c r="AJ150" s="151"/>
      <c r="AK150" s="147">
        <f>N150+P150+R150+T150+V150+X150+Z150+AB150+AD150+AF150+AH150+AJ150</f>
        <v>89.1</v>
      </c>
      <c r="AL150" s="15"/>
    </row>
    <row r="151" spans="1:39" s="16" customFormat="1" ht="15" customHeight="1" x14ac:dyDescent="0.2">
      <c r="A151" s="218"/>
      <c r="B151" s="192">
        <v>217</v>
      </c>
      <c r="C151" s="80" t="s">
        <v>182</v>
      </c>
      <c r="D151" s="26"/>
      <c r="E151" s="26"/>
      <c r="F151" s="26"/>
      <c r="G151" s="124"/>
      <c r="H151" s="124"/>
      <c r="I151" s="124"/>
      <c r="J151" s="26"/>
      <c r="K151" s="26"/>
      <c r="L151" s="35">
        <v>2326.9999999999995</v>
      </c>
      <c r="M151" s="35"/>
      <c r="N151" s="26">
        <f>N152</f>
        <v>0</v>
      </c>
      <c r="O151" s="26"/>
      <c r="P151" s="26">
        <f t="shared" ref="P151:AK151" si="57">P152</f>
        <v>0</v>
      </c>
      <c r="Q151" s="26"/>
      <c r="R151" s="26">
        <f t="shared" si="57"/>
        <v>0</v>
      </c>
      <c r="S151" s="26"/>
      <c r="T151" s="26">
        <f t="shared" si="57"/>
        <v>0</v>
      </c>
      <c r="U151" s="26"/>
      <c r="V151" s="26">
        <f t="shared" si="57"/>
        <v>0</v>
      </c>
      <c r="W151" s="26"/>
      <c r="X151" s="26">
        <f t="shared" si="57"/>
        <v>0</v>
      </c>
      <c r="Y151" s="26"/>
      <c r="Z151" s="26">
        <f t="shared" si="57"/>
        <v>0</v>
      </c>
      <c r="AA151" s="26"/>
      <c r="AB151" s="32">
        <f t="shared" si="57"/>
        <v>2326.9999999999995</v>
      </c>
      <c r="AC151" s="26"/>
      <c r="AD151" s="26">
        <f t="shared" si="57"/>
        <v>0</v>
      </c>
      <c r="AE151" s="26"/>
      <c r="AF151" s="26">
        <f t="shared" si="57"/>
        <v>0</v>
      </c>
      <c r="AG151" s="26"/>
      <c r="AH151" s="26">
        <f t="shared" si="57"/>
        <v>0</v>
      </c>
      <c r="AI151" s="26"/>
      <c r="AJ151" s="160">
        <f t="shared" si="57"/>
        <v>0</v>
      </c>
      <c r="AK151" s="32">
        <f t="shared" si="57"/>
        <v>2326.9999999999995</v>
      </c>
      <c r="AL151" s="15"/>
    </row>
    <row r="152" spans="1:39" s="16" customFormat="1" ht="15" customHeight="1" x14ac:dyDescent="0.2">
      <c r="A152" s="218"/>
      <c r="B152" s="198">
        <v>21702</v>
      </c>
      <c r="C152" s="72" t="s">
        <v>183</v>
      </c>
      <c r="D152" s="70"/>
      <c r="E152" s="70"/>
      <c r="F152" s="70"/>
      <c r="G152" s="123"/>
      <c r="H152" s="123"/>
      <c r="I152" s="123"/>
      <c r="J152" s="70"/>
      <c r="K152" s="70"/>
      <c r="L152" s="44">
        <v>2326.9999999999995</v>
      </c>
      <c r="M152" s="44"/>
      <c r="N152" s="70">
        <f>SUM(N153:N156)</f>
        <v>0</v>
      </c>
      <c r="O152" s="70"/>
      <c r="P152" s="70">
        <f t="shared" ref="P152:AK152" si="58">SUM(P153:P156)</f>
        <v>0</v>
      </c>
      <c r="Q152" s="70"/>
      <c r="R152" s="70">
        <f t="shared" si="58"/>
        <v>0</v>
      </c>
      <c r="S152" s="70"/>
      <c r="T152" s="70">
        <f t="shared" si="58"/>
        <v>0</v>
      </c>
      <c r="U152" s="70"/>
      <c r="V152" s="70">
        <f t="shared" si="58"/>
        <v>0</v>
      </c>
      <c r="W152" s="70"/>
      <c r="X152" s="70">
        <f t="shared" si="58"/>
        <v>0</v>
      </c>
      <c r="Y152" s="70"/>
      <c r="Z152" s="70">
        <f t="shared" si="58"/>
        <v>0</v>
      </c>
      <c r="AA152" s="70"/>
      <c r="AB152" s="142">
        <f t="shared" si="58"/>
        <v>2326.9999999999995</v>
      </c>
      <c r="AC152" s="142"/>
      <c r="AD152" s="70">
        <f t="shared" si="58"/>
        <v>0</v>
      </c>
      <c r="AE152" s="70"/>
      <c r="AF152" s="70">
        <f t="shared" si="58"/>
        <v>0</v>
      </c>
      <c r="AG152" s="70"/>
      <c r="AH152" s="70">
        <f t="shared" si="58"/>
        <v>0</v>
      </c>
      <c r="AI152" s="70"/>
      <c r="AJ152" s="159">
        <f t="shared" si="58"/>
        <v>0</v>
      </c>
      <c r="AK152" s="142">
        <f t="shared" si="58"/>
        <v>2326.9999999999995</v>
      </c>
      <c r="AL152" s="15"/>
    </row>
    <row r="153" spans="1:39" s="16" customFormat="1" ht="33" x14ac:dyDescent="0.2">
      <c r="A153" s="218"/>
      <c r="B153" s="197"/>
      <c r="C153" s="46" t="s">
        <v>184</v>
      </c>
      <c r="D153" s="47"/>
      <c r="E153" s="56">
        <v>6</v>
      </c>
      <c r="F153" s="49" t="s">
        <v>29</v>
      </c>
      <c r="G153" s="113" t="s">
        <v>30</v>
      </c>
      <c r="H153" s="113" t="s">
        <v>31</v>
      </c>
      <c r="I153" s="113" t="s">
        <v>32</v>
      </c>
      <c r="J153" s="50" t="s">
        <v>33</v>
      </c>
      <c r="K153" s="55">
        <v>101.49999999999999</v>
      </c>
      <c r="L153" s="55">
        <v>608.99999999999989</v>
      </c>
      <c r="M153" s="55"/>
      <c r="N153" s="51">
        <v>0</v>
      </c>
      <c r="O153" s="51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143">
        <f t="shared" ref="AA153:AA156" si="59">E153-M153-O153-Q153-S153-U153-W153</f>
        <v>6</v>
      </c>
      <c r="AB153" s="143">
        <f>L153-N153-P153-R153-T153-V153-X153</f>
        <v>608.99999999999989</v>
      </c>
      <c r="AC153" s="143"/>
      <c r="AD153" s="52"/>
      <c r="AE153" s="52"/>
      <c r="AF153" s="52"/>
      <c r="AG153" s="52"/>
      <c r="AH153" s="53"/>
      <c r="AI153" s="53"/>
      <c r="AJ153" s="151"/>
      <c r="AK153" s="55">
        <f>N153+P153+R153+T153+V153+X153+Z153+AB153+AD153+AF153+AH153+AJ153</f>
        <v>608.99999999999989</v>
      </c>
      <c r="AL153" s="15"/>
    </row>
    <row r="154" spans="1:39" s="16" customFormat="1" ht="33" x14ac:dyDescent="0.2">
      <c r="A154" s="218"/>
      <c r="B154" s="197"/>
      <c r="C154" s="46" t="s">
        <v>185</v>
      </c>
      <c r="D154" s="47"/>
      <c r="E154" s="56">
        <v>6</v>
      </c>
      <c r="F154" s="49" t="s">
        <v>29</v>
      </c>
      <c r="G154" s="113" t="s">
        <v>30</v>
      </c>
      <c r="H154" s="113" t="s">
        <v>31</v>
      </c>
      <c r="I154" s="113" t="s">
        <v>32</v>
      </c>
      <c r="J154" s="50" t="s">
        <v>33</v>
      </c>
      <c r="K154" s="55">
        <v>101.49999999999999</v>
      </c>
      <c r="L154" s="55">
        <v>608.99999999999989</v>
      </c>
      <c r="M154" s="55"/>
      <c r="N154" s="51">
        <v>0</v>
      </c>
      <c r="O154" s="51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143">
        <f t="shared" si="59"/>
        <v>6</v>
      </c>
      <c r="AB154" s="143">
        <f>L154-N154-P154-R154-T154-V154-X154</f>
        <v>608.99999999999989</v>
      </c>
      <c r="AC154" s="143"/>
      <c r="AD154" s="52"/>
      <c r="AE154" s="52"/>
      <c r="AF154" s="52"/>
      <c r="AG154" s="52"/>
      <c r="AH154" s="53"/>
      <c r="AI154" s="53"/>
      <c r="AJ154" s="151"/>
      <c r="AK154" s="55">
        <f>N154+P154+R154+T154+V154+X154+Z154+AB154+AD154+AF154+AH154+AJ154</f>
        <v>608.99999999999989</v>
      </c>
      <c r="AL154" s="15"/>
    </row>
    <row r="155" spans="1:39" s="16" customFormat="1" ht="33" x14ac:dyDescent="0.2">
      <c r="A155" s="218"/>
      <c r="B155" s="197"/>
      <c r="C155" s="46" t="s">
        <v>186</v>
      </c>
      <c r="D155" s="47"/>
      <c r="E155" s="56">
        <v>6</v>
      </c>
      <c r="F155" s="49" t="s">
        <v>29</v>
      </c>
      <c r="G155" s="113" t="s">
        <v>30</v>
      </c>
      <c r="H155" s="113" t="s">
        <v>31</v>
      </c>
      <c r="I155" s="113" t="s">
        <v>32</v>
      </c>
      <c r="J155" s="50" t="s">
        <v>33</v>
      </c>
      <c r="K155" s="55">
        <v>101.49999999999999</v>
      </c>
      <c r="L155" s="55">
        <v>608.99999999999989</v>
      </c>
      <c r="M155" s="55"/>
      <c r="N155" s="51">
        <v>0</v>
      </c>
      <c r="O155" s="51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143">
        <f t="shared" si="59"/>
        <v>6</v>
      </c>
      <c r="AB155" s="143">
        <f>L155-N155-P155-R155-T155-V155-X155</f>
        <v>608.99999999999989</v>
      </c>
      <c r="AC155" s="143"/>
      <c r="AD155" s="52"/>
      <c r="AE155" s="52"/>
      <c r="AF155" s="52"/>
      <c r="AG155" s="52"/>
      <c r="AH155" s="53"/>
      <c r="AI155" s="53"/>
      <c r="AJ155" s="151"/>
      <c r="AK155" s="55">
        <f>N155+P155+R155+T155+V155+X155+Z155+AB155+AD155+AF155+AH155+AJ155</f>
        <v>608.99999999999989</v>
      </c>
      <c r="AL155" s="15"/>
    </row>
    <row r="156" spans="1:39" s="16" customFormat="1" ht="33" x14ac:dyDescent="0.2">
      <c r="A156" s="218"/>
      <c r="B156" s="197"/>
      <c r="C156" s="81" t="s">
        <v>187</v>
      </c>
      <c r="D156" s="47"/>
      <c r="E156" s="56">
        <v>1</v>
      </c>
      <c r="F156" s="49" t="s">
        <v>29</v>
      </c>
      <c r="G156" s="113" t="s">
        <v>30</v>
      </c>
      <c r="H156" s="113" t="s">
        <v>31</v>
      </c>
      <c r="I156" s="113" t="s">
        <v>32</v>
      </c>
      <c r="K156" s="55">
        <v>500</v>
      </c>
      <c r="L156" s="55">
        <v>500</v>
      </c>
      <c r="M156" s="55"/>
      <c r="N156" s="51">
        <v>0</v>
      </c>
      <c r="O156" s="51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143">
        <f t="shared" si="59"/>
        <v>1</v>
      </c>
      <c r="AB156" s="143">
        <f>L156-N156-P156-R156-T156-V156-X156</f>
        <v>500</v>
      </c>
      <c r="AC156" s="143"/>
      <c r="AD156" s="52"/>
      <c r="AE156" s="52"/>
      <c r="AF156" s="52"/>
      <c r="AG156" s="52"/>
      <c r="AH156" s="53"/>
      <c r="AI156" s="53"/>
      <c r="AJ156" s="151"/>
      <c r="AK156" s="55">
        <f>N156+P156+R156+T156+V156+X156+Z156+AB156+AD156+AF156+AH156+AJ156</f>
        <v>500</v>
      </c>
      <c r="AL156" s="15"/>
    </row>
    <row r="157" spans="1:39" s="16" customFormat="1" ht="18.75" customHeight="1" x14ac:dyDescent="0.2">
      <c r="A157" s="218"/>
      <c r="B157" s="192">
        <v>218</v>
      </c>
      <c r="C157" s="80" t="s">
        <v>188</v>
      </c>
      <c r="D157" s="26"/>
      <c r="E157" s="26"/>
      <c r="F157" s="26"/>
      <c r="G157" s="124"/>
      <c r="H157" s="124"/>
      <c r="I157" s="124"/>
      <c r="J157" s="26"/>
      <c r="K157" s="26"/>
      <c r="L157" s="35">
        <v>2250</v>
      </c>
      <c r="M157" s="35"/>
      <c r="N157" s="26">
        <f>N158</f>
        <v>0</v>
      </c>
      <c r="O157" s="26"/>
      <c r="P157" s="26">
        <f t="shared" ref="P157:AK157" si="60">P158</f>
        <v>0</v>
      </c>
      <c r="Q157" s="26"/>
      <c r="R157" s="26">
        <f t="shared" si="60"/>
        <v>0</v>
      </c>
      <c r="S157" s="26"/>
      <c r="T157" s="26">
        <f t="shared" si="60"/>
        <v>0</v>
      </c>
      <c r="U157" s="26"/>
      <c r="V157" s="26">
        <f t="shared" si="60"/>
        <v>0</v>
      </c>
      <c r="W157" s="26"/>
      <c r="X157" s="26">
        <f t="shared" si="60"/>
        <v>0</v>
      </c>
      <c r="Y157" s="26"/>
      <c r="Z157" s="26">
        <f t="shared" si="60"/>
        <v>0</v>
      </c>
      <c r="AA157" s="26"/>
      <c r="AB157" s="26">
        <f t="shared" si="60"/>
        <v>2250</v>
      </c>
      <c r="AC157" s="26"/>
      <c r="AD157" s="26">
        <f t="shared" si="60"/>
        <v>0</v>
      </c>
      <c r="AE157" s="26"/>
      <c r="AF157" s="26">
        <f t="shared" si="60"/>
        <v>0</v>
      </c>
      <c r="AG157" s="26"/>
      <c r="AH157" s="26">
        <f t="shared" si="60"/>
        <v>0</v>
      </c>
      <c r="AI157" s="26"/>
      <c r="AJ157" s="160">
        <f t="shared" si="60"/>
        <v>0</v>
      </c>
      <c r="AK157" s="26">
        <f t="shared" si="60"/>
        <v>2250</v>
      </c>
      <c r="AL157" s="15"/>
    </row>
    <row r="158" spans="1:39" s="16" customFormat="1" ht="15" customHeight="1" x14ac:dyDescent="0.2">
      <c r="A158" s="218"/>
      <c r="B158" s="198">
        <v>21802</v>
      </c>
      <c r="C158" s="72" t="s">
        <v>189</v>
      </c>
      <c r="D158" s="70"/>
      <c r="E158" s="70"/>
      <c r="F158" s="70"/>
      <c r="G158" s="123"/>
      <c r="H158" s="123"/>
      <c r="I158" s="123"/>
      <c r="J158" s="70"/>
      <c r="K158" s="70"/>
      <c r="L158" s="44">
        <v>2250</v>
      </c>
      <c r="M158" s="44"/>
      <c r="N158" s="70">
        <f>SUM(N159:N159)</f>
        <v>0</v>
      </c>
      <c r="O158" s="70"/>
      <c r="P158" s="70">
        <f t="shared" ref="P158:AK158" si="61">SUM(P159:P159)</f>
        <v>0</v>
      </c>
      <c r="Q158" s="70"/>
      <c r="R158" s="70">
        <f t="shared" si="61"/>
        <v>0</v>
      </c>
      <c r="S158" s="70"/>
      <c r="T158" s="70">
        <f t="shared" si="61"/>
        <v>0</v>
      </c>
      <c r="U158" s="70"/>
      <c r="V158" s="70">
        <f t="shared" si="61"/>
        <v>0</v>
      </c>
      <c r="W158" s="70"/>
      <c r="X158" s="70">
        <f t="shared" si="61"/>
        <v>0</v>
      </c>
      <c r="Y158" s="70"/>
      <c r="Z158" s="70">
        <f t="shared" si="61"/>
        <v>0</v>
      </c>
      <c r="AA158" s="70"/>
      <c r="AB158" s="142">
        <f t="shared" si="61"/>
        <v>2250</v>
      </c>
      <c r="AC158" s="142"/>
      <c r="AD158" s="70">
        <f t="shared" si="61"/>
        <v>0</v>
      </c>
      <c r="AE158" s="70"/>
      <c r="AF158" s="70">
        <f t="shared" si="61"/>
        <v>0</v>
      </c>
      <c r="AG158" s="70"/>
      <c r="AH158" s="70">
        <f t="shared" si="61"/>
        <v>0</v>
      </c>
      <c r="AI158" s="70"/>
      <c r="AJ158" s="159">
        <f t="shared" si="61"/>
        <v>0</v>
      </c>
      <c r="AK158" s="70">
        <f t="shared" si="61"/>
        <v>2250</v>
      </c>
      <c r="AL158" s="15"/>
    </row>
    <row r="159" spans="1:39" s="16" customFormat="1" ht="33" x14ac:dyDescent="0.2">
      <c r="A159" s="218"/>
      <c r="B159" s="197"/>
      <c r="C159" s="67" t="s">
        <v>190</v>
      </c>
      <c r="D159" s="47"/>
      <c r="E159" s="56">
        <v>3</v>
      </c>
      <c r="F159" s="49" t="s">
        <v>61</v>
      </c>
      <c r="G159" s="113" t="s">
        <v>30</v>
      </c>
      <c r="H159" s="113" t="s">
        <v>31</v>
      </c>
      <c r="I159" s="117" t="s">
        <v>32</v>
      </c>
      <c r="J159" s="50" t="s">
        <v>33</v>
      </c>
      <c r="K159" s="55">
        <v>750</v>
      </c>
      <c r="L159" s="55">
        <v>2250</v>
      </c>
      <c r="M159" s="55"/>
      <c r="N159" s="52">
        <v>0</v>
      </c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143">
        <f t="shared" ref="AA159" si="62">E159-M159-O159-Q159-S159-U159-W159</f>
        <v>3</v>
      </c>
      <c r="AB159" s="143">
        <f>L159-N159-P159-R159-T159-V159-X159</f>
        <v>2250</v>
      </c>
      <c r="AC159" s="143"/>
      <c r="AD159" s="52"/>
      <c r="AE159" s="52"/>
      <c r="AF159" s="52"/>
      <c r="AG159" s="52"/>
      <c r="AH159" s="53"/>
      <c r="AI159" s="53"/>
      <c r="AJ159" s="151"/>
      <c r="AK159" s="147">
        <f>N159+P159+R159+T159+V159+X159+Z159+AB159+AD159+AF159+AH159+AJ159</f>
        <v>2250</v>
      </c>
      <c r="AL159" s="15"/>
    </row>
    <row r="160" spans="1:39" s="16" customFormat="1" ht="15" customHeight="1" x14ac:dyDescent="0.2">
      <c r="A160" s="218"/>
      <c r="B160" s="191">
        <v>2200</v>
      </c>
      <c r="C160" s="82" t="s">
        <v>191</v>
      </c>
      <c r="D160" s="17"/>
      <c r="E160" s="17"/>
      <c r="F160" s="17"/>
      <c r="G160" s="125"/>
      <c r="H160" s="125"/>
      <c r="I160" s="125"/>
      <c r="J160" s="17"/>
      <c r="K160" s="17"/>
      <c r="L160" s="140">
        <f>L161+L173</f>
        <v>22020.04</v>
      </c>
      <c r="M160" s="140"/>
      <c r="N160" s="140">
        <f t="shared" ref="N160:AK160" si="63">N161+N173</f>
        <v>0</v>
      </c>
      <c r="O160" s="140">
        <f t="shared" si="63"/>
        <v>0</v>
      </c>
      <c r="P160" s="140">
        <f t="shared" si="63"/>
        <v>12500</v>
      </c>
      <c r="Q160" s="140">
        <f t="shared" si="63"/>
        <v>0</v>
      </c>
      <c r="R160" s="140">
        <f t="shared" si="63"/>
        <v>0</v>
      </c>
      <c r="S160" s="140">
        <f t="shared" si="63"/>
        <v>0</v>
      </c>
      <c r="T160" s="140">
        <f t="shared" si="63"/>
        <v>0</v>
      </c>
      <c r="U160" s="140">
        <f t="shared" si="63"/>
        <v>0</v>
      </c>
      <c r="V160" s="140">
        <f>V161+V173</f>
        <v>0</v>
      </c>
      <c r="W160" s="140">
        <f t="shared" si="63"/>
        <v>0</v>
      </c>
      <c r="X160" s="140">
        <f t="shared" si="63"/>
        <v>0</v>
      </c>
      <c r="Y160" s="140">
        <f t="shared" si="63"/>
        <v>0</v>
      </c>
      <c r="Z160" s="140">
        <f t="shared" si="63"/>
        <v>0</v>
      </c>
      <c r="AA160" s="140"/>
      <c r="AB160" s="140">
        <f t="shared" si="63"/>
        <v>9520.0400000000009</v>
      </c>
      <c r="AC160" s="140">
        <f t="shared" si="63"/>
        <v>0</v>
      </c>
      <c r="AD160" s="140">
        <f t="shared" si="63"/>
        <v>0</v>
      </c>
      <c r="AE160" s="140">
        <f t="shared" si="63"/>
        <v>0</v>
      </c>
      <c r="AF160" s="140">
        <f t="shared" si="63"/>
        <v>0</v>
      </c>
      <c r="AG160" s="140">
        <f t="shared" si="63"/>
        <v>0</v>
      </c>
      <c r="AH160" s="140">
        <f t="shared" si="63"/>
        <v>0</v>
      </c>
      <c r="AI160" s="140">
        <f t="shared" si="63"/>
        <v>0</v>
      </c>
      <c r="AJ160" s="140">
        <f t="shared" si="63"/>
        <v>0</v>
      </c>
      <c r="AK160" s="140">
        <f t="shared" si="63"/>
        <v>22020.04</v>
      </c>
      <c r="AL160" s="15"/>
    </row>
    <row r="161" spans="1:38" s="16" customFormat="1" ht="15" customHeight="1" x14ac:dyDescent="0.2">
      <c r="A161" s="218"/>
      <c r="B161" s="192">
        <v>221</v>
      </c>
      <c r="C161" s="80" t="s">
        <v>192</v>
      </c>
      <c r="D161" s="26"/>
      <c r="E161" s="26"/>
      <c r="F161" s="26"/>
      <c r="G161" s="124"/>
      <c r="H161" s="124"/>
      <c r="I161" s="124"/>
      <c r="J161" s="26"/>
      <c r="K161" s="26"/>
      <c r="L161" s="141">
        <f>L162</f>
        <v>21907.13</v>
      </c>
      <c r="M161" s="141"/>
      <c r="N161" s="141">
        <f t="shared" ref="N161:AK161" si="64">N162</f>
        <v>0</v>
      </c>
      <c r="O161" s="141">
        <f t="shared" si="64"/>
        <v>0</v>
      </c>
      <c r="P161" s="141">
        <f t="shared" si="64"/>
        <v>12500</v>
      </c>
      <c r="Q161" s="141">
        <f t="shared" si="64"/>
        <v>0</v>
      </c>
      <c r="R161" s="141">
        <f t="shared" si="64"/>
        <v>0</v>
      </c>
      <c r="S161" s="141">
        <f t="shared" si="64"/>
        <v>0</v>
      </c>
      <c r="T161" s="141">
        <f t="shared" si="64"/>
        <v>0</v>
      </c>
      <c r="U161" s="141">
        <f t="shared" si="64"/>
        <v>0</v>
      </c>
      <c r="V161" s="141">
        <f t="shared" si="64"/>
        <v>0</v>
      </c>
      <c r="W161" s="141">
        <f t="shared" si="64"/>
        <v>0</v>
      </c>
      <c r="X161" s="141">
        <f t="shared" si="64"/>
        <v>0</v>
      </c>
      <c r="Y161" s="141">
        <f t="shared" si="64"/>
        <v>0</v>
      </c>
      <c r="Z161" s="141">
        <f t="shared" si="64"/>
        <v>0</v>
      </c>
      <c r="AA161" s="141"/>
      <c r="AB161" s="141">
        <f t="shared" si="64"/>
        <v>9407.130000000001</v>
      </c>
      <c r="AC161" s="141">
        <f t="shared" si="64"/>
        <v>0</v>
      </c>
      <c r="AD161" s="141">
        <f t="shared" si="64"/>
        <v>0</v>
      </c>
      <c r="AE161" s="141">
        <f t="shared" si="64"/>
        <v>0</v>
      </c>
      <c r="AF161" s="141">
        <f t="shared" si="64"/>
        <v>0</v>
      </c>
      <c r="AG161" s="141">
        <f t="shared" si="64"/>
        <v>0</v>
      </c>
      <c r="AH161" s="141">
        <f t="shared" si="64"/>
        <v>0</v>
      </c>
      <c r="AI161" s="141">
        <f t="shared" si="64"/>
        <v>0</v>
      </c>
      <c r="AJ161" s="141">
        <f t="shared" si="64"/>
        <v>0</v>
      </c>
      <c r="AK161" s="141">
        <f t="shared" si="64"/>
        <v>21907.13</v>
      </c>
      <c r="AL161" s="15"/>
    </row>
    <row r="162" spans="1:38" s="16" customFormat="1" ht="14.25" customHeight="1" x14ac:dyDescent="0.2">
      <c r="A162" s="218"/>
      <c r="B162" s="198">
        <v>22105</v>
      </c>
      <c r="C162" s="72" t="s">
        <v>193</v>
      </c>
      <c r="D162" s="70"/>
      <c r="E162" s="70"/>
      <c r="F162" s="70"/>
      <c r="G162" s="123"/>
      <c r="H162" s="123"/>
      <c r="I162" s="123"/>
      <c r="J162" s="70"/>
      <c r="K162" s="70"/>
      <c r="L162" s="142">
        <f>SUM(L163:L172)</f>
        <v>21907.13</v>
      </c>
      <c r="M162" s="142"/>
      <c r="N162" s="142">
        <f t="shared" ref="N162:AK162" si="65">SUM(N163:N172)</f>
        <v>0</v>
      </c>
      <c r="O162" s="142">
        <f t="shared" si="65"/>
        <v>0</v>
      </c>
      <c r="P162" s="142">
        <f t="shared" si="65"/>
        <v>12500</v>
      </c>
      <c r="Q162" s="142">
        <f t="shared" si="65"/>
        <v>0</v>
      </c>
      <c r="R162" s="142">
        <f t="shared" si="65"/>
        <v>0</v>
      </c>
      <c r="S162" s="142">
        <f t="shared" si="65"/>
        <v>0</v>
      </c>
      <c r="T162" s="142">
        <f t="shared" si="65"/>
        <v>0</v>
      </c>
      <c r="U162" s="142">
        <f t="shared" si="65"/>
        <v>0</v>
      </c>
      <c r="V162" s="142">
        <f t="shared" si="65"/>
        <v>0</v>
      </c>
      <c r="W162" s="142">
        <f t="shared" si="65"/>
        <v>0</v>
      </c>
      <c r="X162" s="142">
        <f t="shared" si="65"/>
        <v>0</v>
      </c>
      <c r="Y162" s="142">
        <f t="shared" si="65"/>
        <v>0</v>
      </c>
      <c r="Z162" s="142">
        <f t="shared" si="65"/>
        <v>0</v>
      </c>
      <c r="AA162" s="142"/>
      <c r="AB162" s="142">
        <f t="shared" si="65"/>
        <v>9407.130000000001</v>
      </c>
      <c r="AC162" s="142">
        <f t="shared" si="65"/>
        <v>0</v>
      </c>
      <c r="AD162" s="142">
        <f t="shared" si="65"/>
        <v>0</v>
      </c>
      <c r="AE162" s="142">
        <f t="shared" si="65"/>
        <v>0</v>
      </c>
      <c r="AF162" s="142">
        <f t="shared" si="65"/>
        <v>0</v>
      </c>
      <c r="AG162" s="142">
        <f t="shared" si="65"/>
        <v>0</v>
      </c>
      <c r="AH162" s="142">
        <f t="shared" si="65"/>
        <v>0</v>
      </c>
      <c r="AI162" s="142">
        <f t="shared" si="65"/>
        <v>0</v>
      </c>
      <c r="AJ162" s="142">
        <f t="shared" si="65"/>
        <v>0</v>
      </c>
      <c r="AK162" s="142">
        <f t="shared" si="65"/>
        <v>21907.13</v>
      </c>
      <c r="AL162" s="15"/>
    </row>
    <row r="163" spans="1:38" s="16" customFormat="1" ht="33" x14ac:dyDescent="0.2">
      <c r="A163" s="218"/>
      <c r="B163" s="197"/>
      <c r="C163" s="67" t="s">
        <v>194</v>
      </c>
      <c r="D163" s="47"/>
      <c r="E163" s="56">
        <v>500</v>
      </c>
      <c r="F163" s="49" t="s">
        <v>195</v>
      </c>
      <c r="G163" s="113" t="s">
        <v>30</v>
      </c>
      <c r="H163" s="113" t="s">
        <v>31</v>
      </c>
      <c r="I163" s="113" t="s">
        <v>32</v>
      </c>
      <c r="J163" s="50" t="s">
        <v>33</v>
      </c>
      <c r="K163" s="55">
        <v>25</v>
      </c>
      <c r="L163" s="55">
        <v>14000</v>
      </c>
      <c r="M163" s="55">
        <v>0</v>
      </c>
      <c r="N163" s="51"/>
      <c r="O163" s="51"/>
      <c r="P163" s="52">
        <v>12500</v>
      </c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143">
        <f t="shared" ref="AA163:AA172" si="66">E163-M163-O163-Q163-S163-U163-W163</f>
        <v>500</v>
      </c>
      <c r="AB163" s="143">
        <f t="shared" ref="AB163:AB172" si="67">L163-N163-P163-R163-T163-V163-X163</f>
        <v>1500</v>
      </c>
      <c r="AC163" s="143"/>
      <c r="AD163" s="52"/>
      <c r="AE163" s="52"/>
      <c r="AF163" s="52"/>
      <c r="AG163" s="52"/>
      <c r="AH163" s="53"/>
      <c r="AI163" s="53"/>
      <c r="AJ163" s="151"/>
      <c r="AK163" s="147">
        <f t="shared" ref="AK163:AK172" si="68">N163+P163+R163+T163+V163+X163+Z163+AB163+AD163+AF163+AH163+AJ163</f>
        <v>14000</v>
      </c>
      <c r="AL163" s="15"/>
    </row>
    <row r="164" spans="1:38" s="16" customFormat="1" ht="33" x14ac:dyDescent="0.2">
      <c r="A164" s="218"/>
      <c r="B164" s="197"/>
      <c r="C164" s="67" t="s">
        <v>196</v>
      </c>
      <c r="D164" s="47"/>
      <c r="E164" s="56">
        <v>1</v>
      </c>
      <c r="F164" s="49" t="s">
        <v>197</v>
      </c>
      <c r="G164" s="113" t="s">
        <v>30</v>
      </c>
      <c r="H164" s="113" t="s">
        <v>31</v>
      </c>
      <c r="I164" s="113" t="s">
        <v>32</v>
      </c>
      <c r="J164" s="50" t="s">
        <v>33</v>
      </c>
      <c r="K164" s="55">
        <v>1408.33</v>
      </c>
      <c r="L164" s="55">
        <v>3408.33</v>
      </c>
      <c r="M164" s="55">
        <v>0</v>
      </c>
      <c r="N164" s="51">
        <v>0</v>
      </c>
      <c r="O164" s="51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143">
        <f t="shared" si="66"/>
        <v>1</v>
      </c>
      <c r="AB164" s="143">
        <f t="shared" si="67"/>
        <v>3408.33</v>
      </c>
      <c r="AC164" s="143"/>
      <c r="AD164" s="52"/>
      <c r="AE164" s="52"/>
      <c r="AF164" s="52"/>
      <c r="AG164" s="52"/>
      <c r="AH164" s="53"/>
      <c r="AI164" s="53"/>
      <c r="AJ164" s="151"/>
      <c r="AK164" s="147">
        <f t="shared" si="68"/>
        <v>3408.33</v>
      </c>
      <c r="AL164" s="15"/>
    </row>
    <row r="165" spans="1:38" s="16" customFormat="1" ht="33" x14ac:dyDescent="0.2">
      <c r="A165" s="218"/>
      <c r="B165" s="197"/>
      <c r="C165" s="67" t="s">
        <v>198</v>
      </c>
      <c r="D165" s="47"/>
      <c r="E165" s="56">
        <v>4</v>
      </c>
      <c r="F165" s="49" t="s">
        <v>197</v>
      </c>
      <c r="G165" s="113" t="s">
        <v>30</v>
      </c>
      <c r="H165" s="113" t="s">
        <v>31</v>
      </c>
      <c r="I165" s="113" t="s">
        <v>32</v>
      </c>
      <c r="J165" s="50" t="s">
        <v>33</v>
      </c>
      <c r="K165" s="55">
        <v>230</v>
      </c>
      <c r="L165" s="55">
        <v>920</v>
      </c>
      <c r="M165" s="55">
        <v>0</v>
      </c>
      <c r="N165" s="51">
        <v>0</v>
      </c>
      <c r="O165" s="51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143">
        <f t="shared" si="66"/>
        <v>4</v>
      </c>
      <c r="AB165" s="143">
        <f t="shared" si="67"/>
        <v>920</v>
      </c>
      <c r="AC165" s="143"/>
      <c r="AD165" s="52"/>
      <c r="AE165" s="52"/>
      <c r="AF165" s="52"/>
      <c r="AG165" s="52"/>
      <c r="AH165" s="53"/>
      <c r="AI165" s="53"/>
      <c r="AJ165" s="151"/>
      <c r="AK165" s="147">
        <f t="shared" si="68"/>
        <v>920</v>
      </c>
      <c r="AL165" s="15"/>
    </row>
    <row r="166" spans="1:38" s="16" customFormat="1" ht="33" x14ac:dyDescent="0.2">
      <c r="A166" s="218"/>
      <c r="B166" s="197"/>
      <c r="C166" s="67" t="s">
        <v>199</v>
      </c>
      <c r="D166" s="47"/>
      <c r="E166" s="56">
        <v>1</v>
      </c>
      <c r="F166" s="49" t="s">
        <v>61</v>
      </c>
      <c r="G166" s="113" t="s">
        <v>30</v>
      </c>
      <c r="H166" s="113" t="s">
        <v>31</v>
      </c>
      <c r="I166" s="113" t="s">
        <v>32</v>
      </c>
      <c r="J166" s="50" t="s">
        <v>38</v>
      </c>
      <c r="K166" s="55">
        <v>200</v>
      </c>
      <c r="L166" s="55">
        <v>200</v>
      </c>
      <c r="M166" s="55">
        <v>0</v>
      </c>
      <c r="N166" s="51">
        <v>0</v>
      </c>
      <c r="O166" s="51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143">
        <f t="shared" si="66"/>
        <v>1</v>
      </c>
      <c r="AB166" s="143">
        <f t="shared" si="67"/>
        <v>200</v>
      </c>
      <c r="AC166" s="143"/>
      <c r="AD166" s="52"/>
      <c r="AE166" s="52"/>
      <c r="AF166" s="52"/>
      <c r="AG166" s="52"/>
      <c r="AH166" s="53"/>
      <c r="AI166" s="53"/>
      <c r="AJ166" s="151"/>
      <c r="AK166" s="147">
        <f t="shared" si="68"/>
        <v>200</v>
      </c>
      <c r="AL166" s="15"/>
    </row>
    <row r="167" spans="1:38" s="16" customFormat="1" ht="33" x14ac:dyDescent="0.2">
      <c r="A167" s="218"/>
      <c r="B167" s="197"/>
      <c r="C167" s="67" t="s">
        <v>200</v>
      </c>
      <c r="D167" s="47"/>
      <c r="E167" s="56">
        <v>24</v>
      </c>
      <c r="F167" s="49" t="s">
        <v>29</v>
      </c>
      <c r="G167" s="113" t="s">
        <v>30</v>
      </c>
      <c r="H167" s="113" t="s">
        <v>31</v>
      </c>
      <c r="I167" s="113" t="s">
        <v>32</v>
      </c>
      <c r="J167" s="50" t="s">
        <v>33</v>
      </c>
      <c r="K167" s="55">
        <v>10</v>
      </c>
      <c r="L167" s="55">
        <v>250</v>
      </c>
      <c r="M167" s="55">
        <v>0</v>
      </c>
      <c r="N167" s="51">
        <v>0</v>
      </c>
      <c r="O167" s="51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143">
        <f t="shared" si="66"/>
        <v>24</v>
      </c>
      <c r="AB167" s="143">
        <f t="shared" si="67"/>
        <v>250</v>
      </c>
      <c r="AC167" s="143"/>
      <c r="AD167" s="52"/>
      <c r="AE167" s="52"/>
      <c r="AF167" s="52"/>
      <c r="AG167" s="52"/>
      <c r="AH167" s="53"/>
      <c r="AI167" s="53"/>
      <c r="AJ167" s="151"/>
      <c r="AK167" s="147">
        <f t="shared" si="68"/>
        <v>250</v>
      </c>
      <c r="AL167" s="15"/>
    </row>
    <row r="168" spans="1:38" s="16" customFormat="1" ht="33" x14ac:dyDescent="0.2">
      <c r="A168" s="218"/>
      <c r="B168" s="197"/>
      <c r="C168" s="67" t="s">
        <v>201</v>
      </c>
      <c r="D168" s="47"/>
      <c r="E168" s="56">
        <v>10</v>
      </c>
      <c r="F168" s="49" t="s">
        <v>29</v>
      </c>
      <c r="G168" s="113" t="s">
        <v>30</v>
      </c>
      <c r="H168" s="113" t="s">
        <v>31</v>
      </c>
      <c r="I168" s="117" t="s">
        <v>32</v>
      </c>
      <c r="J168" s="74" t="s">
        <v>33</v>
      </c>
      <c r="K168" s="55">
        <v>8</v>
      </c>
      <c r="L168" s="55">
        <v>80</v>
      </c>
      <c r="M168" s="55">
        <v>0</v>
      </c>
      <c r="N168" s="51">
        <v>0</v>
      </c>
      <c r="O168" s="51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143">
        <f t="shared" si="66"/>
        <v>10</v>
      </c>
      <c r="AB168" s="143">
        <f t="shared" si="67"/>
        <v>80</v>
      </c>
      <c r="AC168" s="143"/>
      <c r="AD168" s="52"/>
      <c r="AE168" s="52"/>
      <c r="AF168" s="52"/>
      <c r="AG168" s="52"/>
      <c r="AH168" s="53"/>
      <c r="AI168" s="53"/>
      <c r="AJ168" s="151"/>
      <c r="AK168" s="147">
        <f t="shared" si="68"/>
        <v>80</v>
      </c>
      <c r="AL168" s="15"/>
    </row>
    <row r="169" spans="1:38" s="16" customFormat="1" ht="33" x14ac:dyDescent="0.2">
      <c r="A169" s="218"/>
      <c r="B169" s="197"/>
      <c r="C169" s="67" t="s">
        <v>202</v>
      </c>
      <c r="D169" s="47"/>
      <c r="E169" s="56">
        <v>1</v>
      </c>
      <c r="F169" s="49" t="s">
        <v>148</v>
      </c>
      <c r="G169" s="113" t="s">
        <v>30</v>
      </c>
      <c r="H169" s="113" t="s">
        <v>31</v>
      </c>
      <c r="I169" s="117" t="s">
        <v>32</v>
      </c>
      <c r="J169" s="74" t="s">
        <v>33</v>
      </c>
      <c r="K169" s="55">
        <v>220</v>
      </c>
      <c r="L169" s="55">
        <v>7.73</v>
      </c>
      <c r="M169" s="55">
        <v>0</v>
      </c>
      <c r="N169" s="51">
        <v>0</v>
      </c>
      <c r="O169" s="51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143">
        <f t="shared" si="66"/>
        <v>1</v>
      </c>
      <c r="AB169" s="143">
        <f t="shared" si="67"/>
        <v>7.73</v>
      </c>
      <c r="AC169" s="143"/>
      <c r="AD169" s="52"/>
      <c r="AE169" s="52"/>
      <c r="AF169" s="52"/>
      <c r="AG169" s="52"/>
      <c r="AH169" s="53"/>
      <c r="AI169" s="53"/>
      <c r="AJ169" s="151"/>
      <c r="AK169" s="147">
        <f t="shared" si="68"/>
        <v>7.73</v>
      </c>
      <c r="AL169" s="15"/>
    </row>
    <row r="170" spans="1:38" s="16" customFormat="1" ht="33" x14ac:dyDescent="0.2">
      <c r="A170" s="218"/>
      <c r="B170" s="197"/>
      <c r="C170" s="67" t="s">
        <v>203</v>
      </c>
      <c r="D170" s="47"/>
      <c r="E170" s="56">
        <v>3</v>
      </c>
      <c r="F170" s="49" t="s">
        <v>29</v>
      </c>
      <c r="G170" s="113" t="s">
        <v>30</v>
      </c>
      <c r="H170" s="113" t="s">
        <v>31</v>
      </c>
      <c r="I170" s="117" t="s">
        <v>32</v>
      </c>
      <c r="J170" s="74" t="s">
        <v>33</v>
      </c>
      <c r="K170" s="55">
        <v>59.9</v>
      </c>
      <c r="L170" s="55">
        <v>2640</v>
      </c>
      <c r="M170" s="55">
        <v>0</v>
      </c>
      <c r="N170" s="51">
        <v>0</v>
      </c>
      <c r="O170" s="51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143">
        <f t="shared" si="66"/>
        <v>3</v>
      </c>
      <c r="AB170" s="143">
        <f t="shared" si="67"/>
        <v>2640</v>
      </c>
      <c r="AC170" s="143"/>
      <c r="AD170" s="52"/>
      <c r="AE170" s="52"/>
      <c r="AF170" s="52"/>
      <c r="AG170" s="52"/>
      <c r="AH170" s="53"/>
      <c r="AI170" s="53"/>
      <c r="AJ170" s="151"/>
      <c r="AK170" s="147">
        <f t="shared" si="68"/>
        <v>2640</v>
      </c>
      <c r="AL170" s="15"/>
    </row>
    <row r="171" spans="1:38" s="16" customFormat="1" ht="33" x14ac:dyDescent="0.2">
      <c r="A171" s="218"/>
      <c r="B171" s="197"/>
      <c r="C171" s="67" t="s">
        <v>204</v>
      </c>
      <c r="D171" s="47"/>
      <c r="E171" s="56">
        <v>3</v>
      </c>
      <c r="F171" s="49" t="s">
        <v>29</v>
      </c>
      <c r="G171" s="113" t="s">
        <v>30</v>
      </c>
      <c r="H171" s="113" t="s">
        <v>31</v>
      </c>
      <c r="I171" s="117" t="s">
        <v>32</v>
      </c>
      <c r="J171" s="74" t="s">
        <v>38</v>
      </c>
      <c r="K171" s="55">
        <v>73.790000000000006</v>
      </c>
      <c r="L171" s="55">
        <v>179.7</v>
      </c>
      <c r="M171" s="55">
        <v>0</v>
      </c>
      <c r="N171" s="51">
        <v>0</v>
      </c>
      <c r="O171" s="51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143">
        <f t="shared" si="66"/>
        <v>3</v>
      </c>
      <c r="AB171" s="143">
        <f t="shared" si="67"/>
        <v>179.7</v>
      </c>
      <c r="AC171" s="143"/>
      <c r="AD171" s="52"/>
      <c r="AE171" s="52"/>
      <c r="AF171" s="52"/>
      <c r="AG171" s="52"/>
      <c r="AH171" s="53"/>
      <c r="AI171" s="53"/>
      <c r="AJ171" s="151"/>
      <c r="AK171" s="147">
        <f t="shared" si="68"/>
        <v>179.7</v>
      </c>
      <c r="AL171" s="15"/>
    </row>
    <row r="172" spans="1:38" s="16" customFormat="1" ht="33" x14ac:dyDescent="0.2">
      <c r="A172" s="218"/>
      <c r="B172" s="197"/>
      <c r="C172" s="67" t="s">
        <v>205</v>
      </c>
      <c r="D172" s="47"/>
      <c r="E172" s="56">
        <v>3</v>
      </c>
      <c r="F172" s="49" t="s">
        <v>29</v>
      </c>
      <c r="G172" s="113" t="s">
        <v>30</v>
      </c>
      <c r="H172" s="113" t="s">
        <v>31</v>
      </c>
      <c r="I172" s="117" t="s">
        <v>32</v>
      </c>
      <c r="J172" s="74" t="s">
        <v>33</v>
      </c>
      <c r="K172" s="55">
        <v>24.997999999999998</v>
      </c>
      <c r="L172" s="55">
        <v>221.37</v>
      </c>
      <c r="M172" s="55">
        <v>0</v>
      </c>
      <c r="N172" s="51">
        <v>0</v>
      </c>
      <c r="O172" s="51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143">
        <f t="shared" si="66"/>
        <v>3</v>
      </c>
      <c r="AB172" s="143">
        <f t="shared" si="67"/>
        <v>221.37</v>
      </c>
      <c r="AC172" s="143"/>
      <c r="AD172" s="52"/>
      <c r="AE172" s="52"/>
      <c r="AF172" s="52"/>
      <c r="AG172" s="52"/>
      <c r="AH172" s="53"/>
      <c r="AI172" s="53"/>
      <c r="AJ172" s="151"/>
      <c r="AK172" s="147">
        <f t="shared" si="68"/>
        <v>221.37</v>
      </c>
      <c r="AL172" s="15"/>
    </row>
    <row r="173" spans="1:38" s="16" customFormat="1" ht="15" customHeight="1" x14ac:dyDescent="0.2">
      <c r="A173" s="218"/>
      <c r="B173" s="192">
        <v>223</v>
      </c>
      <c r="C173" s="80" t="s">
        <v>206</v>
      </c>
      <c r="D173" s="26"/>
      <c r="E173" s="26"/>
      <c r="F173" s="26"/>
      <c r="G173" s="124"/>
      <c r="H173" s="124"/>
      <c r="I173" s="124"/>
      <c r="J173" s="26"/>
      <c r="K173" s="26"/>
      <c r="L173" s="35">
        <f>L174</f>
        <v>112.91000000000001</v>
      </c>
      <c r="M173" s="35">
        <f t="shared" ref="M173:AK173" si="69">M174</f>
        <v>0</v>
      </c>
      <c r="N173" s="35">
        <f t="shared" si="69"/>
        <v>0</v>
      </c>
      <c r="O173" s="35">
        <f t="shared" si="69"/>
        <v>0</v>
      </c>
      <c r="P173" s="35">
        <f t="shared" si="69"/>
        <v>0</v>
      </c>
      <c r="Q173" s="35">
        <f t="shared" si="69"/>
        <v>0</v>
      </c>
      <c r="R173" s="35">
        <f t="shared" si="69"/>
        <v>0</v>
      </c>
      <c r="S173" s="35">
        <f t="shared" si="69"/>
        <v>0</v>
      </c>
      <c r="T173" s="35">
        <f t="shared" si="69"/>
        <v>0</v>
      </c>
      <c r="U173" s="35">
        <f t="shared" si="69"/>
        <v>0</v>
      </c>
      <c r="V173" s="35">
        <f t="shared" si="69"/>
        <v>0</v>
      </c>
      <c r="W173" s="35">
        <f t="shared" si="69"/>
        <v>0</v>
      </c>
      <c r="X173" s="35">
        <f t="shared" si="69"/>
        <v>0</v>
      </c>
      <c r="Y173" s="35">
        <f t="shared" si="69"/>
        <v>0</v>
      </c>
      <c r="Z173" s="35">
        <f t="shared" si="69"/>
        <v>0</v>
      </c>
      <c r="AA173" s="35">
        <f t="shared" si="69"/>
        <v>0</v>
      </c>
      <c r="AB173" s="35">
        <f t="shared" si="69"/>
        <v>112.91000000000001</v>
      </c>
      <c r="AC173" s="35">
        <f t="shared" si="69"/>
        <v>0</v>
      </c>
      <c r="AD173" s="35">
        <f t="shared" si="69"/>
        <v>0</v>
      </c>
      <c r="AE173" s="35">
        <f t="shared" si="69"/>
        <v>0</v>
      </c>
      <c r="AF173" s="35">
        <f t="shared" si="69"/>
        <v>0</v>
      </c>
      <c r="AG173" s="35">
        <f t="shared" si="69"/>
        <v>0</v>
      </c>
      <c r="AH173" s="35">
        <f t="shared" si="69"/>
        <v>0</v>
      </c>
      <c r="AI173" s="35">
        <f t="shared" si="69"/>
        <v>0</v>
      </c>
      <c r="AJ173" s="35">
        <f t="shared" si="69"/>
        <v>0</v>
      </c>
      <c r="AK173" s="35">
        <f t="shared" si="69"/>
        <v>112.91000000000001</v>
      </c>
      <c r="AL173" s="15"/>
    </row>
    <row r="174" spans="1:38" s="16" customFormat="1" ht="15" customHeight="1" x14ac:dyDescent="0.2">
      <c r="A174" s="218"/>
      <c r="B174" s="198">
        <v>22302</v>
      </c>
      <c r="C174" s="72" t="s">
        <v>207</v>
      </c>
      <c r="D174" s="70"/>
      <c r="E174" s="70"/>
      <c r="F174" s="70"/>
      <c r="G174" s="123"/>
      <c r="H174" s="123"/>
      <c r="I174" s="123"/>
      <c r="J174" s="70"/>
      <c r="K174" s="70"/>
      <c r="L174" s="44">
        <v>112.91000000000001</v>
      </c>
      <c r="M174" s="44"/>
      <c r="N174" s="70">
        <f>SUM(N175:N176)</f>
        <v>0</v>
      </c>
      <c r="O174" s="70"/>
      <c r="P174" s="70">
        <f t="shared" ref="P174:AK174" si="70">SUM(P175:P176)</f>
        <v>0</v>
      </c>
      <c r="Q174" s="70"/>
      <c r="R174" s="70">
        <f t="shared" si="70"/>
        <v>0</v>
      </c>
      <c r="S174" s="70"/>
      <c r="T174" s="70">
        <f t="shared" si="70"/>
        <v>0</v>
      </c>
      <c r="U174" s="70"/>
      <c r="V174" s="70">
        <f t="shared" si="70"/>
        <v>0</v>
      </c>
      <c r="W174" s="70"/>
      <c r="X174" s="70">
        <f t="shared" si="70"/>
        <v>0</v>
      </c>
      <c r="Y174" s="70"/>
      <c r="Z174" s="70">
        <f t="shared" si="70"/>
        <v>0</v>
      </c>
      <c r="AA174" s="70"/>
      <c r="AB174" s="142">
        <f t="shared" si="70"/>
        <v>112.91000000000001</v>
      </c>
      <c r="AC174" s="142"/>
      <c r="AD174" s="70">
        <f t="shared" si="70"/>
        <v>0</v>
      </c>
      <c r="AE174" s="70"/>
      <c r="AF174" s="70">
        <f t="shared" si="70"/>
        <v>0</v>
      </c>
      <c r="AG174" s="70"/>
      <c r="AH174" s="70">
        <f t="shared" si="70"/>
        <v>0</v>
      </c>
      <c r="AI174" s="70"/>
      <c r="AJ174" s="159">
        <f t="shared" si="70"/>
        <v>0</v>
      </c>
      <c r="AK174" s="70">
        <f t="shared" si="70"/>
        <v>112.91000000000001</v>
      </c>
      <c r="AL174" s="15"/>
    </row>
    <row r="175" spans="1:38" s="16" customFormat="1" ht="33" x14ac:dyDescent="0.2">
      <c r="A175" s="218"/>
      <c r="B175" s="197"/>
      <c r="C175" s="67" t="s">
        <v>208</v>
      </c>
      <c r="D175" s="47"/>
      <c r="E175" s="56">
        <v>1</v>
      </c>
      <c r="F175" s="49" t="s">
        <v>116</v>
      </c>
      <c r="G175" s="113" t="s">
        <v>30</v>
      </c>
      <c r="H175" s="113" t="s">
        <v>31</v>
      </c>
      <c r="I175" s="117" t="s">
        <v>32</v>
      </c>
      <c r="J175" s="74" t="s">
        <v>38</v>
      </c>
      <c r="K175" s="55">
        <v>10.26</v>
      </c>
      <c r="L175" s="55">
        <v>10.26</v>
      </c>
      <c r="M175" s="55"/>
      <c r="N175" s="51">
        <v>0</v>
      </c>
      <c r="O175" s="51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143">
        <f t="shared" ref="AA175:AA176" si="71">E175-M175-O175-Q175-S175-U175-W175</f>
        <v>1</v>
      </c>
      <c r="AB175" s="143">
        <f>L175-N175-P175-R175-T175-V175-X175</f>
        <v>10.26</v>
      </c>
      <c r="AC175" s="143"/>
      <c r="AD175" s="52"/>
      <c r="AE175" s="52"/>
      <c r="AF175" s="52"/>
      <c r="AG175" s="52"/>
      <c r="AH175" s="53"/>
      <c r="AI175" s="53"/>
      <c r="AJ175" s="151"/>
      <c r="AK175" s="147">
        <f>N175+P175+R175+T175+V175+X175+Z175+AB175+AD175+AF175+AH175+AJ175</f>
        <v>10.26</v>
      </c>
      <c r="AL175" s="15"/>
    </row>
    <row r="176" spans="1:38" s="16" customFormat="1" ht="33" x14ac:dyDescent="0.2">
      <c r="A176" s="218"/>
      <c r="B176" s="197"/>
      <c r="C176" s="67" t="s">
        <v>209</v>
      </c>
      <c r="D176" s="47"/>
      <c r="E176" s="56">
        <v>5</v>
      </c>
      <c r="F176" s="49" t="s">
        <v>61</v>
      </c>
      <c r="G176" s="113" t="s">
        <v>30</v>
      </c>
      <c r="H176" s="113" t="s">
        <v>31</v>
      </c>
      <c r="I176" s="117" t="s">
        <v>32</v>
      </c>
      <c r="J176" s="74" t="s">
        <v>38</v>
      </c>
      <c r="K176" s="55">
        <v>20.53</v>
      </c>
      <c r="L176" s="55">
        <v>102.65</v>
      </c>
      <c r="M176" s="55"/>
      <c r="N176" s="51">
        <v>0</v>
      </c>
      <c r="O176" s="51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143">
        <f t="shared" si="71"/>
        <v>5</v>
      </c>
      <c r="AB176" s="143">
        <f>L176-N176-P176-R176-T176-V176-X176</f>
        <v>102.65</v>
      </c>
      <c r="AC176" s="143"/>
      <c r="AD176" s="52"/>
      <c r="AE176" s="52"/>
      <c r="AF176" s="52"/>
      <c r="AG176" s="52"/>
      <c r="AH176" s="53"/>
      <c r="AI176" s="53"/>
      <c r="AJ176" s="151"/>
      <c r="AK176" s="147">
        <f>N176+P176+R176+T176+V176+X176+Z176+AB176+AD176+AF176+AH176+AJ176</f>
        <v>102.65</v>
      </c>
      <c r="AL176" s="15"/>
    </row>
    <row r="177" spans="1:38" s="16" customFormat="1" ht="22.5" customHeight="1" x14ac:dyDescent="0.2">
      <c r="A177" s="218"/>
      <c r="B177" s="200">
        <v>2400</v>
      </c>
      <c r="C177" s="18" t="s">
        <v>210</v>
      </c>
      <c r="D177" s="18"/>
      <c r="E177" s="18"/>
      <c r="F177" s="18"/>
      <c r="G177" s="126"/>
      <c r="H177" s="126"/>
      <c r="I177" s="126"/>
      <c r="J177" s="18"/>
      <c r="K177" s="18"/>
      <c r="L177" s="18">
        <f t="shared" ref="L177:U177" si="72">L178+L185+L188+L192+L197+L223+L258+L280</f>
        <v>49545.918243199994</v>
      </c>
      <c r="M177" s="18">
        <f t="shared" si="72"/>
        <v>0</v>
      </c>
      <c r="N177" s="18">
        <f t="shared" si="72"/>
        <v>0</v>
      </c>
      <c r="O177" s="18">
        <f t="shared" si="72"/>
        <v>0</v>
      </c>
      <c r="P177" s="18">
        <f t="shared" si="72"/>
        <v>0</v>
      </c>
      <c r="Q177" s="18">
        <f t="shared" si="72"/>
        <v>0</v>
      </c>
      <c r="R177" s="18">
        <f t="shared" si="72"/>
        <v>0</v>
      </c>
      <c r="S177" s="18">
        <f t="shared" si="72"/>
        <v>0</v>
      </c>
      <c r="T177" s="18">
        <f t="shared" si="72"/>
        <v>0</v>
      </c>
      <c r="U177" s="18">
        <f t="shared" si="72"/>
        <v>298.39999999999998</v>
      </c>
      <c r="V177" s="18">
        <f>V178+V185+V188+V192+V197+V223+V258+V280</f>
        <v>25831.84</v>
      </c>
      <c r="W177" s="18">
        <f t="shared" ref="W177:AC177" si="73">W178+W185+W188+W192+W197+W223+W258+W280</f>
        <v>0</v>
      </c>
      <c r="X177" s="18">
        <f t="shared" si="73"/>
        <v>0</v>
      </c>
      <c r="Y177" s="18">
        <f t="shared" si="73"/>
        <v>0</v>
      </c>
      <c r="Z177" s="18">
        <f t="shared" si="73"/>
        <v>0</v>
      </c>
      <c r="AA177" s="18"/>
      <c r="AB177" s="18">
        <f t="shared" si="73"/>
        <v>23714.078243200001</v>
      </c>
      <c r="AC177" s="18">
        <f t="shared" si="73"/>
        <v>0</v>
      </c>
      <c r="AD177" s="18">
        <f>AD178+AD185+AD188+AD192+AD197+AD223+AD258+AD280</f>
        <v>0</v>
      </c>
      <c r="AE177" s="18"/>
      <c r="AF177" s="18">
        <f>AF178+AF185+AF188+AF192+AF197+AF223+AF258+AF280</f>
        <v>0</v>
      </c>
      <c r="AG177" s="18"/>
      <c r="AH177" s="18">
        <f>AH178+AH185+AH188+AH192+AH197+AH223+AH258+AH280</f>
        <v>0</v>
      </c>
      <c r="AI177" s="18"/>
      <c r="AJ177" s="162">
        <f>AJ178+AJ185+AJ188+AJ192+AJ197+AJ223+AJ258+AJ280</f>
        <v>0</v>
      </c>
      <c r="AK177" s="18">
        <f>AK178+AK185+AK188+AK192+AK197+AK223+AK258+AK280</f>
        <v>49545.918243199994</v>
      </c>
      <c r="AL177" s="15"/>
    </row>
    <row r="178" spans="1:38" s="16" customFormat="1" ht="15" customHeight="1" x14ac:dyDescent="0.2">
      <c r="A178" s="218"/>
      <c r="B178" s="195">
        <v>241</v>
      </c>
      <c r="C178" s="27" t="s">
        <v>211</v>
      </c>
      <c r="D178" s="27"/>
      <c r="E178" s="27"/>
      <c r="F178" s="27"/>
      <c r="G178" s="118"/>
      <c r="H178" s="118"/>
      <c r="I178" s="118"/>
      <c r="J178" s="27"/>
      <c r="K178" s="27"/>
      <c r="L178" s="35">
        <f>L179</f>
        <v>6154.0088400000004</v>
      </c>
      <c r="M178" s="35"/>
      <c r="N178" s="27">
        <f>N179</f>
        <v>0</v>
      </c>
      <c r="O178" s="27"/>
      <c r="P178" s="27">
        <f t="shared" ref="P178:AK178" si="74">P179</f>
        <v>0</v>
      </c>
      <c r="Q178" s="27"/>
      <c r="R178" s="27">
        <f t="shared" si="74"/>
        <v>0</v>
      </c>
      <c r="S178" s="27"/>
      <c r="T178" s="27">
        <f t="shared" si="74"/>
        <v>0</v>
      </c>
      <c r="U178" s="27"/>
      <c r="V178" s="27">
        <f t="shared" si="74"/>
        <v>0</v>
      </c>
      <c r="W178" s="27"/>
      <c r="X178" s="27">
        <f t="shared" si="74"/>
        <v>0</v>
      </c>
      <c r="Y178" s="27"/>
      <c r="Z178" s="27">
        <f t="shared" si="74"/>
        <v>0</v>
      </c>
      <c r="AA178" s="27"/>
      <c r="AB178" s="27">
        <f t="shared" si="74"/>
        <v>6154.0088400000004</v>
      </c>
      <c r="AC178" s="27"/>
      <c r="AD178" s="27">
        <f t="shared" si="74"/>
        <v>0</v>
      </c>
      <c r="AE178" s="27"/>
      <c r="AF178" s="27">
        <f t="shared" si="74"/>
        <v>0</v>
      </c>
      <c r="AG178" s="27"/>
      <c r="AH178" s="27">
        <f t="shared" si="74"/>
        <v>0</v>
      </c>
      <c r="AI178" s="27"/>
      <c r="AJ178" s="153">
        <f t="shared" si="74"/>
        <v>0</v>
      </c>
      <c r="AK178" s="27">
        <f t="shared" si="74"/>
        <v>6154.0088400000004</v>
      </c>
      <c r="AL178" s="15"/>
    </row>
    <row r="179" spans="1:38" s="16" customFormat="1" ht="15" customHeight="1" x14ac:dyDescent="0.2">
      <c r="A179" s="218"/>
      <c r="B179" s="193">
        <v>24102</v>
      </c>
      <c r="C179" s="83" t="s">
        <v>212</v>
      </c>
      <c r="D179" s="36"/>
      <c r="E179" s="36"/>
      <c r="F179" s="36"/>
      <c r="G179" s="127"/>
      <c r="H179" s="127"/>
      <c r="I179" s="127"/>
      <c r="J179" s="36"/>
      <c r="K179" s="36"/>
      <c r="L179" s="44">
        <f>SUM(L180:L184)</f>
        <v>6154.0088400000004</v>
      </c>
      <c r="M179" s="44"/>
      <c r="N179" s="36">
        <f>SUM(N180:N184)</f>
        <v>0</v>
      </c>
      <c r="O179" s="36"/>
      <c r="P179" s="36">
        <f t="shared" ref="P179:AK179" si="75">SUM(P180:P184)</f>
        <v>0</v>
      </c>
      <c r="Q179" s="36"/>
      <c r="R179" s="36">
        <f t="shared" si="75"/>
        <v>0</v>
      </c>
      <c r="S179" s="36"/>
      <c r="T179" s="36">
        <f t="shared" si="75"/>
        <v>0</v>
      </c>
      <c r="U179" s="36"/>
      <c r="V179" s="36">
        <f t="shared" si="75"/>
        <v>0</v>
      </c>
      <c r="W179" s="36"/>
      <c r="X179" s="36">
        <f t="shared" si="75"/>
        <v>0</v>
      </c>
      <c r="Y179" s="36"/>
      <c r="Z179" s="36">
        <f t="shared" si="75"/>
        <v>0</v>
      </c>
      <c r="AA179" s="36"/>
      <c r="AB179" s="142">
        <f t="shared" si="75"/>
        <v>6154.0088400000004</v>
      </c>
      <c r="AC179" s="36"/>
      <c r="AD179" s="36">
        <f t="shared" si="75"/>
        <v>0</v>
      </c>
      <c r="AE179" s="36"/>
      <c r="AF179" s="36">
        <f t="shared" si="75"/>
        <v>0</v>
      </c>
      <c r="AG179" s="36"/>
      <c r="AH179" s="36">
        <f t="shared" si="75"/>
        <v>0</v>
      </c>
      <c r="AI179" s="36"/>
      <c r="AJ179" s="163">
        <f t="shared" si="75"/>
        <v>0</v>
      </c>
      <c r="AK179" s="142">
        <f t="shared" si="75"/>
        <v>6154.0088400000004</v>
      </c>
      <c r="AL179" s="15"/>
    </row>
    <row r="180" spans="1:38" s="16" customFormat="1" ht="33" customHeight="1" x14ac:dyDescent="0.2">
      <c r="A180" s="218"/>
      <c r="B180" s="194"/>
      <c r="C180" s="67" t="s">
        <v>213</v>
      </c>
      <c r="D180" s="47"/>
      <c r="E180" s="56">
        <v>1</v>
      </c>
      <c r="F180" s="49" t="s">
        <v>148</v>
      </c>
      <c r="G180" s="113" t="s">
        <v>30</v>
      </c>
      <c r="H180" s="113" t="s">
        <v>31</v>
      </c>
      <c r="I180" s="117" t="s">
        <v>32</v>
      </c>
      <c r="J180" s="74" t="s">
        <v>33</v>
      </c>
      <c r="K180" s="55">
        <v>21.6</v>
      </c>
      <c r="L180" s="55">
        <v>21.6</v>
      </c>
      <c r="M180" s="55"/>
      <c r="N180" s="51">
        <v>0</v>
      </c>
      <c r="O180" s="51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143">
        <f t="shared" ref="AA180:AA245" si="76">E180-M180-O180-Q180-S180-U180-W180</f>
        <v>1</v>
      </c>
      <c r="AB180" s="143">
        <f>L180-N180-P180-R180-T180-V180-X180</f>
        <v>21.6</v>
      </c>
      <c r="AC180" s="143"/>
      <c r="AD180" s="52"/>
      <c r="AE180" s="52"/>
      <c r="AF180" s="52"/>
      <c r="AG180" s="52"/>
      <c r="AH180" s="53"/>
      <c r="AI180" s="53"/>
      <c r="AJ180" s="151"/>
      <c r="AK180" s="147">
        <f>N180+P180+R180+T180+V180+X180+Z180+AB180+AD180+AF180+AH180+AJ180</f>
        <v>21.6</v>
      </c>
      <c r="AL180" s="15"/>
    </row>
    <row r="181" spans="1:38" s="16" customFormat="1" ht="33" customHeight="1" x14ac:dyDescent="0.2">
      <c r="A181" s="218"/>
      <c r="B181" s="194"/>
      <c r="C181" s="67" t="s">
        <v>214</v>
      </c>
      <c r="D181" s="47"/>
      <c r="E181" s="56">
        <v>48</v>
      </c>
      <c r="F181" s="49" t="s">
        <v>29</v>
      </c>
      <c r="G181" s="113" t="s">
        <v>30</v>
      </c>
      <c r="H181" s="113" t="s">
        <v>31</v>
      </c>
      <c r="I181" s="117" t="s">
        <v>32</v>
      </c>
      <c r="J181" s="74" t="s">
        <v>33</v>
      </c>
      <c r="K181" s="55">
        <v>197.81963999999999</v>
      </c>
      <c r="L181" s="55">
        <v>6132.4088400000001</v>
      </c>
      <c r="M181" s="55"/>
      <c r="N181" s="51">
        <v>0</v>
      </c>
      <c r="O181" s="51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143">
        <f t="shared" si="76"/>
        <v>48</v>
      </c>
      <c r="AB181" s="143">
        <f>L181-N181-P181-R181-T181-V181-X181</f>
        <v>6132.4088400000001</v>
      </c>
      <c r="AC181" s="143"/>
      <c r="AD181" s="52"/>
      <c r="AE181" s="52"/>
      <c r="AF181" s="52"/>
      <c r="AG181" s="52"/>
      <c r="AH181" s="53"/>
      <c r="AI181" s="53"/>
      <c r="AJ181" s="151"/>
      <c r="AK181" s="147">
        <f>N181+P181+R181+T181+V181+X181+Z181+AB181+AD181+AF181+AH181+AJ181</f>
        <v>6132.4088400000001</v>
      </c>
      <c r="AL181" s="15"/>
    </row>
    <row r="182" spans="1:38" s="16" customFormat="1" ht="33" customHeight="1" x14ac:dyDescent="0.2">
      <c r="A182" s="218"/>
      <c r="B182" s="194"/>
      <c r="C182" s="67" t="s">
        <v>215</v>
      </c>
      <c r="D182" s="47"/>
      <c r="E182" s="56">
        <v>1</v>
      </c>
      <c r="F182" s="49" t="s">
        <v>216</v>
      </c>
      <c r="G182" s="113" t="s">
        <v>30</v>
      </c>
      <c r="H182" s="113" t="s">
        <v>31</v>
      </c>
      <c r="I182" s="117" t="s">
        <v>32</v>
      </c>
      <c r="J182" s="74" t="s">
        <v>33</v>
      </c>
      <c r="K182" s="55">
        <v>540</v>
      </c>
      <c r="L182" s="55">
        <v>0</v>
      </c>
      <c r="M182" s="55"/>
      <c r="N182" s="51">
        <v>0</v>
      </c>
      <c r="O182" s="51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143">
        <f t="shared" si="76"/>
        <v>1</v>
      </c>
      <c r="AB182" s="143">
        <f>L182-N182-P182-R182-T182-V182-X182</f>
        <v>0</v>
      </c>
      <c r="AC182" s="143"/>
      <c r="AD182" s="52"/>
      <c r="AE182" s="52"/>
      <c r="AF182" s="52"/>
      <c r="AG182" s="52"/>
      <c r="AH182" s="53"/>
      <c r="AI182" s="53"/>
      <c r="AJ182" s="151"/>
      <c r="AK182" s="147">
        <f>N182+P182+R182+T182+V182+X182+Z182+AB182+AD182+AF182+AH182+AJ182</f>
        <v>0</v>
      </c>
      <c r="AL182" s="15"/>
    </row>
    <row r="183" spans="1:38" s="16" customFormat="1" ht="33" customHeight="1" x14ac:dyDescent="0.2">
      <c r="A183" s="218"/>
      <c r="B183" s="194"/>
      <c r="C183" s="67" t="s">
        <v>217</v>
      </c>
      <c r="D183" s="47"/>
      <c r="E183" s="56">
        <v>1</v>
      </c>
      <c r="F183" s="49" t="s">
        <v>218</v>
      </c>
      <c r="G183" s="113" t="s">
        <v>30</v>
      </c>
      <c r="H183" s="113" t="s">
        <v>31</v>
      </c>
      <c r="I183" s="117" t="s">
        <v>32</v>
      </c>
      <c r="J183" s="74" t="s">
        <v>33</v>
      </c>
      <c r="K183" s="55">
        <v>107.12</v>
      </c>
      <c r="L183" s="55">
        <v>0</v>
      </c>
      <c r="M183" s="55"/>
      <c r="N183" s="51">
        <v>0</v>
      </c>
      <c r="O183" s="51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143">
        <f t="shared" si="76"/>
        <v>1</v>
      </c>
      <c r="AB183" s="143">
        <f>L183-N183-P183-R183-T183-V183-X183</f>
        <v>0</v>
      </c>
      <c r="AC183" s="143"/>
      <c r="AD183" s="52"/>
      <c r="AE183" s="52"/>
      <c r="AF183" s="52"/>
      <c r="AG183" s="52"/>
      <c r="AH183" s="53"/>
      <c r="AI183" s="53"/>
      <c r="AJ183" s="151"/>
      <c r="AK183" s="147">
        <f>N183+P183+R183+T183+V183+X183+Z183+AB183+AD183+AF183+AH183+AJ183</f>
        <v>0</v>
      </c>
      <c r="AL183" s="15"/>
    </row>
    <row r="184" spans="1:38" s="16" customFormat="1" ht="33" customHeight="1" x14ac:dyDescent="0.2">
      <c r="A184" s="218"/>
      <c r="B184" s="194"/>
      <c r="C184" s="67" t="s">
        <v>219</v>
      </c>
      <c r="D184" s="47"/>
      <c r="E184" s="56">
        <v>1</v>
      </c>
      <c r="F184" s="49" t="s">
        <v>216</v>
      </c>
      <c r="G184" s="113" t="s">
        <v>30</v>
      </c>
      <c r="H184" s="113" t="s">
        <v>31</v>
      </c>
      <c r="I184" s="117" t="s">
        <v>32</v>
      </c>
      <c r="J184" s="74" t="s">
        <v>33</v>
      </c>
      <c r="K184" s="55">
        <v>540</v>
      </c>
      <c r="L184" s="55">
        <v>0</v>
      </c>
      <c r="M184" s="55"/>
      <c r="N184" s="51">
        <v>0</v>
      </c>
      <c r="O184" s="51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143">
        <f t="shared" si="76"/>
        <v>1</v>
      </c>
      <c r="AB184" s="143">
        <f>L184-N184-P184-R184-T184-V184-X184</f>
        <v>0</v>
      </c>
      <c r="AC184" s="143"/>
      <c r="AD184" s="52"/>
      <c r="AE184" s="52"/>
      <c r="AF184" s="52"/>
      <c r="AG184" s="52"/>
      <c r="AH184" s="53"/>
      <c r="AI184" s="53"/>
      <c r="AJ184" s="151"/>
      <c r="AK184" s="147">
        <f>N184+P184+R184+T184+V184+X184+Z184+AB184+AD184+AF184+AH184+AJ184</f>
        <v>0</v>
      </c>
      <c r="AL184" s="15"/>
    </row>
    <row r="185" spans="1:38" s="16" customFormat="1" ht="15" customHeight="1" x14ac:dyDescent="0.2">
      <c r="A185" s="218"/>
      <c r="B185" s="195">
        <v>242</v>
      </c>
      <c r="C185" s="84" t="s">
        <v>220</v>
      </c>
      <c r="D185" s="27"/>
      <c r="E185" s="27"/>
      <c r="F185" s="27"/>
      <c r="G185" s="118"/>
      <c r="H185" s="118"/>
      <c r="I185" s="118"/>
      <c r="J185" s="27"/>
      <c r="K185" s="27"/>
      <c r="L185" s="35">
        <v>333.33350000000002</v>
      </c>
      <c r="M185" s="35"/>
      <c r="N185" s="27">
        <f>N186</f>
        <v>0</v>
      </c>
      <c r="O185" s="27"/>
      <c r="P185" s="27">
        <f t="shared" ref="P185:AK185" si="77">P186</f>
        <v>0</v>
      </c>
      <c r="Q185" s="27"/>
      <c r="R185" s="27">
        <f t="shared" si="77"/>
        <v>0</v>
      </c>
      <c r="S185" s="27"/>
      <c r="T185" s="27">
        <f t="shared" si="77"/>
        <v>0</v>
      </c>
      <c r="U185" s="27"/>
      <c r="V185" s="27">
        <f t="shared" si="77"/>
        <v>0</v>
      </c>
      <c r="W185" s="27"/>
      <c r="X185" s="27">
        <f t="shared" si="77"/>
        <v>0</v>
      </c>
      <c r="Y185" s="27"/>
      <c r="Z185" s="27">
        <f t="shared" si="77"/>
        <v>0</v>
      </c>
      <c r="AA185" s="27"/>
      <c r="AB185" s="27">
        <f t="shared" si="77"/>
        <v>333.33350000000002</v>
      </c>
      <c r="AC185" s="27"/>
      <c r="AD185" s="27">
        <f t="shared" si="77"/>
        <v>0</v>
      </c>
      <c r="AE185" s="27"/>
      <c r="AF185" s="27">
        <f t="shared" si="77"/>
        <v>0</v>
      </c>
      <c r="AG185" s="27"/>
      <c r="AH185" s="27">
        <f t="shared" si="77"/>
        <v>0</v>
      </c>
      <c r="AI185" s="27"/>
      <c r="AJ185" s="153">
        <f t="shared" si="77"/>
        <v>0</v>
      </c>
      <c r="AK185" s="27">
        <f t="shared" si="77"/>
        <v>333.33350000000002</v>
      </c>
      <c r="AL185" s="15"/>
    </row>
    <row r="186" spans="1:38" s="16" customFormat="1" ht="15" customHeight="1" x14ac:dyDescent="0.2">
      <c r="A186" s="218"/>
      <c r="B186" s="193">
        <v>24201</v>
      </c>
      <c r="C186" s="83" t="s">
        <v>220</v>
      </c>
      <c r="D186" s="83"/>
      <c r="E186" s="83"/>
      <c r="F186" s="83"/>
      <c r="G186" s="128"/>
      <c r="H186" s="128"/>
      <c r="I186" s="128"/>
      <c r="J186" s="83"/>
      <c r="K186" s="83"/>
      <c r="L186" s="44">
        <v>333.33350000000002</v>
      </c>
      <c r="M186" s="44"/>
      <c r="N186" s="83">
        <f>N187</f>
        <v>0</v>
      </c>
      <c r="O186" s="83"/>
      <c r="P186" s="83">
        <f t="shared" ref="P186:AK186" si="78">P187</f>
        <v>0</v>
      </c>
      <c r="Q186" s="83"/>
      <c r="R186" s="83">
        <f t="shared" si="78"/>
        <v>0</v>
      </c>
      <c r="S186" s="83"/>
      <c r="T186" s="83">
        <f t="shared" si="78"/>
        <v>0</v>
      </c>
      <c r="U186" s="83"/>
      <c r="V186" s="83">
        <f t="shared" si="78"/>
        <v>0</v>
      </c>
      <c r="W186" s="83"/>
      <c r="X186" s="83">
        <f t="shared" si="78"/>
        <v>0</v>
      </c>
      <c r="Y186" s="83"/>
      <c r="Z186" s="83">
        <f t="shared" si="78"/>
        <v>0</v>
      </c>
      <c r="AA186" s="83"/>
      <c r="AB186" s="146">
        <f t="shared" si="78"/>
        <v>333.33350000000002</v>
      </c>
      <c r="AC186" s="146"/>
      <c r="AD186" s="83">
        <f t="shared" si="78"/>
        <v>0</v>
      </c>
      <c r="AE186" s="83"/>
      <c r="AF186" s="83">
        <f t="shared" si="78"/>
        <v>0</v>
      </c>
      <c r="AG186" s="83"/>
      <c r="AH186" s="83">
        <f t="shared" si="78"/>
        <v>0</v>
      </c>
      <c r="AI186" s="83"/>
      <c r="AJ186" s="164">
        <f t="shared" si="78"/>
        <v>0</v>
      </c>
      <c r="AK186" s="146">
        <f t="shared" si="78"/>
        <v>333.33350000000002</v>
      </c>
      <c r="AL186" s="15"/>
    </row>
    <row r="187" spans="1:38" s="16" customFormat="1" ht="33" x14ac:dyDescent="0.2">
      <c r="A187" s="218"/>
      <c r="B187" s="194"/>
      <c r="C187" s="85" t="s">
        <v>221</v>
      </c>
      <c r="D187" s="47"/>
      <c r="E187" s="56">
        <v>1</v>
      </c>
      <c r="F187" s="49" t="s">
        <v>222</v>
      </c>
      <c r="G187" s="113" t="s">
        <v>30</v>
      </c>
      <c r="H187" s="113" t="s">
        <v>31</v>
      </c>
      <c r="I187" s="117" t="s">
        <v>32</v>
      </c>
      <c r="J187" s="50" t="s">
        <v>38</v>
      </c>
      <c r="K187" s="55">
        <v>333.33350000000002</v>
      </c>
      <c r="L187" s="55">
        <v>333.33350000000002</v>
      </c>
      <c r="M187" s="55"/>
      <c r="N187" s="51">
        <v>0</v>
      </c>
      <c r="O187" s="51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143">
        <f t="shared" si="76"/>
        <v>1</v>
      </c>
      <c r="AB187" s="143">
        <f>L187-N187-P187-R187-T187-V187-X187</f>
        <v>333.33350000000002</v>
      </c>
      <c r="AC187" s="143"/>
      <c r="AD187" s="52"/>
      <c r="AE187" s="52"/>
      <c r="AF187" s="52"/>
      <c r="AG187" s="52"/>
      <c r="AH187" s="53"/>
      <c r="AI187" s="53"/>
      <c r="AJ187" s="151"/>
      <c r="AK187" s="147">
        <f>N187+P187+R187+T187+V187+X187+Z187+AB187+AD187+AF187+AH187+AJ187</f>
        <v>333.33350000000002</v>
      </c>
      <c r="AL187" s="15"/>
    </row>
    <row r="188" spans="1:38" s="16" customFormat="1" ht="15" customHeight="1" x14ac:dyDescent="0.2">
      <c r="A188" s="218"/>
      <c r="B188" s="201">
        <v>243</v>
      </c>
      <c r="C188" s="84" t="s">
        <v>223</v>
      </c>
      <c r="D188" s="27"/>
      <c r="E188" s="27"/>
      <c r="F188" s="27"/>
      <c r="G188" s="118"/>
      <c r="H188" s="118"/>
      <c r="I188" s="118"/>
      <c r="J188" s="27"/>
      <c r="K188" s="27"/>
      <c r="L188" s="35">
        <v>2000</v>
      </c>
      <c r="M188" s="35"/>
      <c r="N188" s="27">
        <f>N189</f>
        <v>0</v>
      </c>
      <c r="O188" s="27"/>
      <c r="P188" s="27">
        <f t="shared" ref="P188:AK188" si="79">P189</f>
        <v>0</v>
      </c>
      <c r="Q188" s="27"/>
      <c r="R188" s="27">
        <f t="shared" si="79"/>
        <v>0</v>
      </c>
      <c r="S188" s="27"/>
      <c r="T188" s="27">
        <f t="shared" si="79"/>
        <v>0</v>
      </c>
      <c r="U188" s="27"/>
      <c r="V188" s="27">
        <f t="shared" si="79"/>
        <v>0</v>
      </c>
      <c r="W188" s="27"/>
      <c r="X188" s="27">
        <f t="shared" si="79"/>
        <v>0</v>
      </c>
      <c r="Y188" s="27"/>
      <c r="Z188" s="27">
        <f t="shared" si="79"/>
        <v>0</v>
      </c>
      <c r="AA188" s="27"/>
      <c r="AB188" s="27">
        <f t="shared" si="79"/>
        <v>2000</v>
      </c>
      <c r="AC188" s="27"/>
      <c r="AD188" s="27">
        <f t="shared" si="79"/>
        <v>0</v>
      </c>
      <c r="AE188" s="27"/>
      <c r="AF188" s="27">
        <f t="shared" si="79"/>
        <v>0</v>
      </c>
      <c r="AG188" s="27"/>
      <c r="AH188" s="27">
        <f t="shared" si="79"/>
        <v>0</v>
      </c>
      <c r="AI188" s="27"/>
      <c r="AJ188" s="153">
        <f t="shared" si="79"/>
        <v>0</v>
      </c>
      <c r="AK188" s="27">
        <f t="shared" si="79"/>
        <v>2000</v>
      </c>
      <c r="AL188" s="15"/>
    </row>
    <row r="189" spans="1:38" s="16" customFormat="1" ht="15" customHeight="1" x14ac:dyDescent="0.2">
      <c r="A189" s="218"/>
      <c r="B189" s="193">
        <v>24301</v>
      </c>
      <c r="C189" s="83" t="s">
        <v>224</v>
      </c>
      <c r="D189" s="83"/>
      <c r="E189" s="83"/>
      <c r="F189" s="83"/>
      <c r="G189" s="128"/>
      <c r="H189" s="128"/>
      <c r="I189" s="128"/>
      <c r="J189" s="83"/>
      <c r="K189" s="83"/>
      <c r="L189" s="44">
        <v>2000</v>
      </c>
      <c r="M189" s="44"/>
      <c r="N189" s="83">
        <f>SUM(N190:N191)</f>
        <v>0</v>
      </c>
      <c r="O189" s="83"/>
      <c r="P189" s="83">
        <f t="shared" ref="P189:AK189" si="80">SUM(P190:P191)</f>
        <v>0</v>
      </c>
      <c r="Q189" s="83"/>
      <c r="R189" s="83">
        <f t="shared" si="80"/>
        <v>0</v>
      </c>
      <c r="S189" s="83"/>
      <c r="T189" s="83">
        <f t="shared" si="80"/>
        <v>0</v>
      </c>
      <c r="U189" s="83"/>
      <c r="V189" s="83">
        <f t="shared" si="80"/>
        <v>0</v>
      </c>
      <c r="W189" s="83"/>
      <c r="X189" s="83">
        <f t="shared" si="80"/>
        <v>0</v>
      </c>
      <c r="Y189" s="83"/>
      <c r="Z189" s="83">
        <f t="shared" si="80"/>
        <v>0</v>
      </c>
      <c r="AA189" s="83"/>
      <c r="AB189" s="146">
        <f t="shared" si="80"/>
        <v>2000</v>
      </c>
      <c r="AC189" s="146"/>
      <c r="AD189" s="83">
        <f t="shared" si="80"/>
        <v>0</v>
      </c>
      <c r="AE189" s="83"/>
      <c r="AF189" s="83">
        <f t="shared" si="80"/>
        <v>0</v>
      </c>
      <c r="AG189" s="83"/>
      <c r="AH189" s="83">
        <f t="shared" si="80"/>
        <v>0</v>
      </c>
      <c r="AI189" s="83"/>
      <c r="AJ189" s="164">
        <f t="shared" si="80"/>
        <v>0</v>
      </c>
      <c r="AK189" s="146">
        <f t="shared" si="80"/>
        <v>2000</v>
      </c>
      <c r="AL189" s="15"/>
    </row>
    <row r="190" spans="1:38" s="16" customFormat="1" ht="33" x14ac:dyDescent="0.2">
      <c r="A190" s="218"/>
      <c r="B190" s="197"/>
      <c r="C190" s="67" t="s">
        <v>225</v>
      </c>
      <c r="D190" s="47"/>
      <c r="E190" s="56">
        <v>1</v>
      </c>
      <c r="F190" s="49" t="s">
        <v>222</v>
      </c>
      <c r="G190" s="113" t="s">
        <v>30</v>
      </c>
      <c r="H190" s="113" t="s">
        <v>31</v>
      </c>
      <c r="I190" s="113" t="s">
        <v>32</v>
      </c>
      <c r="J190" s="50" t="s">
        <v>38</v>
      </c>
      <c r="K190" s="55">
        <v>75.600000000000009</v>
      </c>
      <c r="L190" s="55">
        <v>75.600000000000009</v>
      </c>
      <c r="M190" s="55"/>
      <c r="N190" s="51">
        <v>0</v>
      </c>
      <c r="O190" s="51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143">
        <f t="shared" si="76"/>
        <v>1</v>
      </c>
      <c r="AB190" s="143">
        <f>L190-N190-P190-R190-T190-V190-X190</f>
        <v>75.600000000000009</v>
      </c>
      <c r="AC190" s="143"/>
      <c r="AD190" s="52"/>
      <c r="AE190" s="52"/>
      <c r="AF190" s="52"/>
      <c r="AG190" s="52"/>
      <c r="AH190" s="53"/>
      <c r="AI190" s="53"/>
      <c r="AJ190" s="151"/>
      <c r="AK190" s="147">
        <f>N190+P190+R190+T190+V190+X190+Z190+AB190+AD190+AF190+AH190+AJ190</f>
        <v>75.600000000000009</v>
      </c>
      <c r="AL190" s="15"/>
    </row>
    <row r="191" spans="1:38" s="16" customFormat="1" ht="33" x14ac:dyDescent="0.2">
      <c r="A191" s="218"/>
      <c r="B191" s="197"/>
      <c r="C191" s="67" t="s">
        <v>226</v>
      </c>
      <c r="D191" s="47"/>
      <c r="E191" s="56">
        <v>10</v>
      </c>
      <c r="F191" s="86" t="s">
        <v>222</v>
      </c>
      <c r="G191" s="113" t="s">
        <v>30</v>
      </c>
      <c r="H191" s="113" t="s">
        <v>31</v>
      </c>
      <c r="I191" s="113" t="s">
        <v>32</v>
      </c>
      <c r="J191" s="50" t="s">
        <v>38</v>
      </c>
      <c r="K191" s="55">
        <v>192.44</v>
      </c>
      <c r="L191" s="55">
        <v>1924.4</v>
      </c>
      <c r="M191" s="55"/>
      <c r="N191" s="51">
        <v>0</v>
      </c>
      <c r="O191" s="51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143">
        <f t="shared" si="76"/>
        <v>10</v>
      </c>
      <c r="AB191" s="143">
        <f>L191-N191-P191-R191-T191-V191-X191</f>
        <v>1924.4</v>
      </c>
      <c r="AC191" s="143"/>
      <c r="AD191" s="52"/>
      <c r="AE191" s="52"/>
      <c r="AF191" s="52"/>
      <c r="AG191" s="52"/>
      <c r="AH191" s="53"/>
      <c r="AI191" s="53"/>
      <c r="AJ191" s="151"/>
      <c r="AK191" s="147">
        <f>N191+P191+R191+T191+V191+X191+Z191+AB191+AD191+AF191+AH191+AJ191</f>
        <v>1924.4</v>
      </c>
      <c r="AL191" s="15"/>
    </row>
    <row r="192" spans="1:38" s="16" customFormat="1" ht="15" customHeight="1" x14ac:dyDescent="0.2">
      <c r="A192" s="218"/>
      <c r="B192" s="201">
        <v>244</v>
      </c>
      <c r="C192" s="84" t="s">
        <v>227</v>
      </c>
      <c r="D192" s="27"/>
      <c r="E192" s="27"/>
      <c r="F192" s="27"/>
      <c r="G192" s="118"/>
      <c r="H192" s="118"/>
      <c r="I192" s="118"/>
      <c r="J192" s="27"/>
      <c r="K192" s="27"/>
      <c r="L192" s="35">
        <v>3668.92</v>
      </c>
      <c r="M192" s="35"/>
      <c r="N192" s="27">
        <f>N193</f>
        <v>0</v>
      </c>
      <c r="O192" s="27"/>
      <c r="P192" s="27">
        <f t="shared" ref="P192:AK192" si="81">P193</f>
        <v>0</v>
      </c>
      <c r="Q192" s="27"/>
      <c r="R192" s="27">
        <f t="shared" si="81"/>
        <v>0</v>
      </c>
      <c r="S192" s="27"/>
      <c r="T192" s="27">
        <f t="shared" si="81"/>
        <v>0</v>
      </c>
      <c r="U192" s="27"/>
      <c r="V192" s="27">
        <f t="shared" si="81"/>
        <v>0</v>
      </c>
      <c r="W192" s="27"/>
      <c r="X192" s="27">
        <f t="shared" si="81"/>
        <v>0</v>
      </c>
      <c r="Y192" s="27"/>
      <c r="Z192" s="27">
        <f t="shared" si="81"/>
        <v>0</v>
      </c>
      <c r="AA192" s="27"/>
      <c r="AB192" s="27">
        <f t="shared" si="81"/>
        <v>3668.92</v>
      </c>
      <c r="AC192" s="27"/>
      <c r="AD192" s="27">
        <f t="shared" si="81"/>
        <v>0</v>
      </c>
      <c r="AE192" s="27"/>
      <c r="AF192" s="27">
        <f t="shared" si="81"/>
        <v>0</v>
      </c>
      <c r="AG192" s="27"/>
      <c r="AH192" s="27">
        <f t="shared" si="81"/>
        <v>0</v>
      </c>
      <c r="AI192" s="27"/>
      <c r="AJ192" s="153">
        <f t="shared" si="81"/>
        <v>0</v>
      </c>
      <c r="AK192" s="27">
        <f t="shared" si="81"/>
        <v>3668.92</v>
      </c>
      <c r="AL192" s="15"/>
    </row>
    <row r="193" spans="1:39" s="16" customFormat="1" ht="15" customHeight="1" x14ac:dyDescent="0.2">
      <c r="A193" s="218"/>
      <c r="B193" s="193">
        <v>24404</v>
      </c>
      <c r="C193" s="83" t="s">
        <v>227</v>
      </c>
      <c r="D193" s="83"/>
      <c r="E193" s="83"/>
      <c r="F193" s="83"/>
      <c r="G193" s="128"/>
      <c r="H193" s="128"/>
      <c r="I193" s="128"/>
      <c r="J193" s="83"/>
      <c r="K193" s="83"/>
      <c r="L193" s="44">
        <v>3668.92</v>
      </c>
      <c r="M193" s="44"/>
      <c r="N193" s="83">
        <f>SUM(N194:N196)</f>
        <v>0</v>
      </c>
      <c r="O193" s="83"/>
      <c r="P193" s="83">
        <f t="shared" ref="P193:AK193" si="82">SUM(P194:P196)</f>
        <v>0</v>
      </c>
      <c r="Q193" s="83"/>
      <c r="R193" s="83">
        <f t="shared" si="82"/>
        <v>0</v>
      </c>
      <c r="S193" s="83"/>
      <c r="T193" s="83">
        <f t="shared" si="82"/>
        <v>0</v>
      </c>
      <c r="U193" s="83"/>
      <c r="V193" s="83">
        <f t="shared" si="82"/>
        <v>0</v>
      </c>
      <c r="W193" s="83"/>
      <c r="X193" s="83">
        <f t="shared" si="82"/>
        <v>0</v>
      </c>
      <c r="Y193" s="83"/>
      <c r="Z193" s="83">
        <f t="shared" si="82"/>
        <v>0</v>
      </c>
      <c r="AA193" s="83"/>
      <c r="AB193" s="146">
        <f t="shared" si="82"/>
        <v>3668.92</v>
      </c>
      <c r="AC193" s="146"/>
      <c r="AD193" s="83">
        <f t="shared" si="82"/>
        <v>0</v>
      </c>
      <c r="AE193" s="83"/>
      <c r="AF193" s="83">
        <f t="shared" si="82"/>
        <v>0</v>
      </c>
      <c r="AG193" s="83"/>
      <c r="AH193" s="83">
        <f t="shared" si="82"/>
        <v>0</v>
      </c>
      <c r="AI193" s="83"/>
      <c r="AJ193" s="164">
        <f t="shared" si="82"/>
        <v>0</v>
      </c>
      <c r="AK193" s="146">
        <f t="shared" si="82"/>
        <v>3668.92</v>
      </c>
      <c r="AL193" s="15"/>
    </row>
    <row r="194" spans="1:39" s="78" customFormat="1" ht="33" customHeight="1" x14ac:dyDescent="0.2">
      <c r="A194" s="218"/>
      <c r="B194" s="199"/>
      <c r="C194" s="73" t="s">
        <v>228</v>
      </c>
      <c r="D194" s="47"/>
      <c r="E194" s="56">
        <v>1</v>
      </c>
      <c r="F194" s="49" t="s">
        <v>29</v>
      </c>
      <c r="G194" s="113" t="s">
        <v>30</v>
      </c>
      <c r="H194" s="113" t="s">
        <v>31</v>
      </c>
      <c r="I194" s="117" t="s">
        <v>32</v>
      </c>
      <c r="J194" s="74" t="s">
        <v>38</v>
      </c>
      <c r="K194" s="55">
        <v>1247.4000000000001</v>
      </c>
      <c r="L194" s="55">
        <v>1247.4000000000001</v>
      </c>
      <c r="M194" s="55"/>
      <c r="N194" s="51">
        <v>0</v>
      </c>
      <c r="O194" s="51"/>
      <c r="P194" s="75"/>
      <c r="Q194" s="75"/>
      <c r="R194" s="76"/>
      <c r="S194" s="76"/>
      <c r="T194" s="75"/>
      <c r="U194" s="75"/>
      <c r="V194" s="76"/>
      <c r="W194" s="76"/>
      <c r="X194" s="76"/>
      <c r="Y194" s="76"/>
      <c r="Z194" s="75"/>
      <c r="AA194" s="143">
        <f t="shared" si="76"/>
        <v>1</v>
      </c>
      <c r="AB194" s="143">
        <f>L194-N194-P194-R194-T194-V194-X194</f>
        <v>1247.4000000000001</v>
      </c>
      <c r="AC194" s="143"/>
      <c r="AD194" s="77"/>
      <c r="AE194" s="77"/>
      <c r="AF194" s="77"/>
      <c r="AG194" s="77"/>
      <c r="AH194" s="53"/>
      <c r="AI194" s="53"/>
      <c r="AJ194" s="151"/>
      <c r="AK194" s="147">
        <f>N194+P194+R194+T194+V194+X194+Z194+AB194+AD194+AF194+AH194+AJ194</f>
        <v>1247.4000000000001</v>
      </c>
      <c r="AL194" s="15"/>
    </row>
    <row r="195" spans="1:39" s="78" customFormat="1" ht="33" customHeight="1" x14ac:dyDescent="0.2">
      <c r="A195" s="218"/>
      <c r="B195" s="199"/>
      <c r="C195" s="73" t="s">
        <v>229</v>
      </c>
      <c r="D195" s="47"/>
      <c r="E195" s="56">
        <v>1</v>
      </c>
      <c r="F195" s="49" t="s">
        <v>29</v>
      </c>
      <c r="G195" s="113" t="s">
        <v>30</v>
      </c>
      <c r="H195" s="113" t="s">
        <v>31</v>
      </c>
      <c r="I195" s="117" t="s">
        <v>32</v>
      </c>
      <c r="J195" s="74" t="s">
        <v>38</v>
      </c>
      <c r="K195" s="55">
        <v>1174.1199999999999</v>
      </c>
      <c r="L195" s="55">
        <v>1174.1199999999999</v>
      </c>
      <c r="M195" s="55"/>
      <c r="N195" s="51">
        <v>0</v>
      </c>
      <c r="O195" s="51"/>
      <c r="P195" s="75"/>
      <c r="Q195" s="75"/>
      <c r="R195" s="76"/>
      <c r="S195" s="76"/>
      <c r="T195" s="75"/>
      <c r="U195" s="75"/>
      <c r="V195" s="76"/>
      <c r="W195" s="76"/>
      <c r="X195" s="76"/>
      <c r="Y195" s="76"/>
      <c r="Z195" s="75"/>
      <c r="AA195" s="143">
        <f t="shared" si="76"/>
        <v>1</v>
      </c>
      <c r="AB195" s="143">
        <f>L195-N195-P195-R195-T195-V195-X195</f>
        <v>1174.1199999999999</v>
      </c>
      <c r="AC195" s="143"/>
      <c r="AD195" s="77"/>
      <c r="AE195" s="77"/>
      <c r="AF195" s="77"/>
      <c r="AG195" s="77"/>
      <c r="AH195" s="53"/>
      <c r="AI195" s="53"/>
      <c r="AJ195" s="151"/>
      <c r="AK195" s="147">
        <f>N195+P195+R195+T195+V195+X195+Z195+AB195+AD195+AF195+AH195+AJ195</f>
        <v>1174.1199999999999</v>
      </c>
      <c r="AL195" s="15"/>
    </row>
    <row r="196" spans="1:39" s="78" customFormat="1" ht="33" customHeight="1" x14ac:dyDescent="0.2">
      <c r="A196" s="218"/>
      <c r="B196" s="199"/>
      <c r="C196" s="73" t="s">
        <v>230</v>
      </c>
      <c r="D196" s="47"/>
      <c r="E196" s="56">
        <v>1</v>
      </c>
      <c r="F196" s="49" t="s">
        <v>29</v>
      </c>
      <c r="G196" s="113" t="s">
        <v>30</v>
      </c>
      <c r="H196" s="113" t="s">
        <v>31</v>
      </c>
      <c r="I196" s="117" t="s">
        <v>32</v>
      </c>
      <c r="J196" s="74" t="s">
        <v>38</v>
      </c>
      <c r="K196" s="55">
        <v>1247.4000000000001</v>
      </c>
      <c r="L196" s="55">
        <v>1247.4000000000001</v>
      </c>
      <c r="M196" s="55"/>
      <c r="N196" s="51">
        <v>0</v>
      </c>
      <c r="O196" s="51"/>
      <c r="P196" s="75"/>
      <c r="Q196" s="75"/>
      <c r="R196" s="76"/>
      <c r="S196" s="76"/>
      <c r="T196" s="75"/>
      <c r="U196" s="75"/>
      <c r="V196" s="76"/>
      <c r="W196" s="76"/>
      <c r="X196" s="76"/>
      <c r="Y196" s="76"/>
      <c r="Z196" s="75"/>
      <c r="AA196" s="143">
        <f t="shared" si="76"/>
        <v>1</v>
      </c>
      <c r="AB196" s="143">
        <f>L196-N196-P196-R196-T196-V196-X196</f>
        <v>1247.4000000000001</v>
      </c>
      <c r="AC196" s="143"/>
      <c r="AD196" s="77"/>
      <c r="AE196" s="77"/>
      <c r="AF196" s="77"/>
      <c r="AG196" s="77"/>
      <c r="AH196" s="53"/>
      <c r="AI196" s="53"/>
      <c r="AJ196" s="151"/>
      <c r="AK196" s="147">
        <f>N196+P196+R196+T196+V196+X196+Z196+AB196+AD196+AF196+AH196+AJ196</f>
        <v>1247.4000000000001</v>
      </c>
      <c r="AL196" s="15"/>
    </row>
    <row r="197" spans="1:39" s="16" customFormat="1" ht="15" customHeight="1" x14ac:dyDescent="0.2">
      <c r="A197" s="218"/>
      <c r="B197" s="201">
        <v>246</v>
      </c>
      <c r="C197" s="84" t="s">
        <v>231</v>
      </c>
      <c r="D197" s="27"/>
      <c r="E197" s="27"/>
      <c r="F197" s="27"/>
      <c r="G197" s="118"/>
      <c r="H197" s="118"/>
      <c r="I197" s="118"/>
      <c r="J197" s="27"/>
      <c r="K197" s="27"/>
      <c r="L197" s="35">
        <f>L198+L215</f>
        <v>3744.8384599999999</v>
      </c>
      <c r="M197" s="35">
        <f t="shared" ref="M197:AK197" si="83">M198+M215</f>
        <v>0</v>
      </c>
      <c r="N197" s="35">
        <f t="shared" si="83"/>
        <v>0</v>
      </c>
      <c r="O197" s="35">
        <f t="shared" si="83"/>
        <v>0</v>
      </c>
      <c r="P197" s="35">
        <f t="shared" si="83"/>
        <v>0</v>
      </c>
      <c r="Q197" s="35">
        <f t="shared" si="83"/>
        <v>0</v>
      </c>
      <c r="R197" s="35">
        <f t="shared" si="83"/>
        <v>0</v>
      </c>
      <c r="S197" s="35">
        <f t="shared" si="83"/>
        <v>0</v>
      </c>
      <c r="T197" s="35">
        <f t="shared" si="83"/>
        <v>0</v>
      </c>
      <c r="U197" s="35">
        <f t="shared" si="83"/>
        <v>0</v>
      </c>
      <c r="V197" s="35">
        <f t="shared" si="83"/>
        <v>580</v>
      </c>
      <c r="W197" s="35">
        <f t="shared" si="83"/>
        <v>0</v>
      </c>
      <c r="X197" s="35">
        <f t="shared" si="83"/>
        <v>0</v>
      </c>
      <c r="Y197" s="35">
        <f t="shared" si="83"/>
        <v>0</v>
      </c>
      <c r="Z197" s="35">
        <f t="shared" si="83"/>
        <v>0</v>
      </c>
      <c r="AA197" s="35">
        <f t="shared" si="83"/>
        <v>8</v>
      </c>
      <c r="AB197" s="35">
        <f t="shared" si="83"/>
        <v>3164.8384599999999</v>
      </c>
      <c r="AC197" s="35">
        <f t="shared" si="83"/>
        <v>0</v>
      </c>
      <c r="AD197" s="35">
        <f t="shared" si="83"/>
        <v>0</v>
      </c>
      <c r="AE197" s="35">
        <f t="shared" si="83"/>
        <v>0</v>
      </c>
      <c r="AF197" s="35">
        <f t="shared" si="83"/>
        <v>0</v>
      </c>
      <c r="AG197" s="35">
        <f t="shared" si="83"/>
        <v>0</v>
      </c>
      <c r="AH197" s="35">
        <f t="shared" si="83"/>
        <v>0</v>
      </c>
      <c r="AI197" s="35">
        <f t="shared" si="83"/>
        <v>0</v>
      </c>
      <c r="AJ197" s="35">
        <f t="shared" si="83"/>
        <v>0</v>
      </c>
      <c r="AK197" s="35">
        <f t="shared" si="83"/>
        <v>3744.8384599999999</v>
      </c>
      <c r="AL197" s="15"/>
      <c r="AM197" s="15"/>
    </row>
    <row r="198" spans="1:39" s="16" customFormat="1" ht="15" customHeight="1" x14ac:dyDescent="0.2">
      <c r="A198" s="218"/>
      <c r="B198" s="193">
        <v>24601</v>
      </c>
      <c r="C198" s="83" t="s">
        <v>232</v>
      </c>
      <c r="D198" s="83"/>
      <c r="E198" s="87"/>
      <c r="F198" s="83"/>
      <c r="G198" s="128"/>
      <c r="H198" s="128"/>
      <c r="I198" s="128"/>
      <c r="J198" s="83"/>
      <c r="K198" s="87"/>
      <c r="L198" s="88">
        <f>SUM(L199:L214)</f>
        <v>2857.0648120000001</v>
      </c>
      <c r="M198" s="88">
        <f t="shared" ref="M198:AK198" si="84">SUM(M199:M214)</f>
        <v>0</v>
      </c>
      <c r="N198" s="88">
        <f t="shared" si="84"/>
        <v>0</v>
      </c>
      <c r="O198" s="88">
        <f t="shared" si="84"/>
        <v>0</v>
      </c>
      <c r="P198" s="88">
        <f t="shared" si="84"/>
        <v>0</v>
      </c>
      <c r="Q198" s="88">
        <f t="shared" si="84"/>
        <v>0</v>
      </c>
      <c r="R198" s="88">
        <f t="shared" si="84"/>
        <v>0</v>
      </c>
      <c r="S198" s="88">
        <f t="shared" si="84"/>
        <v>0</v>
      </c>
      <c r="T198" s="88">
        <f t="shared" si="84"/>
        <v>0</v>
      </c>
      <c r="U198" s="88">
        <f t="shared" si="84"/>
        <v>0</v>
      </c>
      <c r="V198" s="88">
        <f t="shared" si="84"/>
        <v>0</v>
      </c>
      <c r="W198" s="88">
        <f t="shared" si="84"/>
        <v>0</v>
      </c>
      <c r="X198" s="88">
        <f t="shared" si="84"/>
        <v>0</v>
      </c>
      <c r="Y198" s="88">
        <f t="shared" si="84"/>
        <v>0</v>
      </c>
      <c r="Z198" s="88">
        <f t="shared" si="84"/>
        <v>0</v>
      </c>
      <c r="AA198" s="88">
        <f t="shared" si="84"/>
        <v>8</v>
      </c>
      <c r="AB198" s="88">
        <f t="shared" si="84"/>
        <v>2857.0648120000001</v>
      </c>
      <c r="AC198" s="88">
        <f t="shared" si="84"/>
        <v>0</v>
      </c>
      <c r="AD198" s="88">
        <f t="shared" si="84"/>
        <v>0</v>
      </c>
      <c r="AE198" s="88">
        <f t="shared" si="84"/>
        <v>0</v>
      </c>
      <c r="AF198" s="88">
        <f t="shared" si="84"/>
        <v>0</v>
      </c>
      <c r="AG198" s="88">
        <f t="shared" si="84"/>
        <v>0</v>
      </c>
      <c r="AH198" s="88">
        <f t="shared" si="84"/>
        <v>0</v>
      </c>
      <c r="AI198" s="88">
        <f t="shared" si="84"/>
        <v>0</v>
      </c>
      <c r="AJ198" s="88">
        <f t="shared" si="84"/>
        <v>0</v>
      </c>
      <c r="AK198" s="88">
        <f t="shared" si="84"/>
        <v>2857.0648120000001</v>
      </c>
      <c r="AL198" s="15"/>
      <c r="AM198" s="44"/>
    </row>
    <row r="199" spans="1:39" s="16" customFormat="1" ht="33" customHeight="1" x14ac:dyDescent="0.2">
      <c r="A199" s="218"/>
      <c r="B199" s="197"/>
      <c r="C199" s="67" t="s">
        <v>233</v>
      </c>
      <c r="D199" s="47"/>
      <c r="E199" s="56">
        <v>0</v>
      </c>
      <c r="F199" s="49" t="s">
        <v>29</v>
      </c>
      <c r="G199" s="113" t="s">
        <v>30</v>
      </c>
      <c r="H199" s="113" t="s">
        <v>31</v>
      </c>
      <c r="I199" s="117" t="s">
        <v>32</v>
      </c>
      <c r="J199" s="74" t="s">
        <v>33</v>
      </c>
      <c r="K199" s="55">
        <v>972.00000000000011</v>
      </c>
      <c r="L199" s="55">
        <v>0</v>
      </c>
      <c r="M199" s="55"/>
      <c r="N199" s="51">
        <v>0</v>
      </c>
      <c r="O199" s="51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143">
        <f t="shared" si="76"/>
        <v>0</v>
      </c>
      <c r="AB199" s="143">
        <f t="shared" ref="AB199:AB214" si="85">L199-N199-P199-R199-T199-V199-X199</f>
        <v>0</v>
      </c>
      <c r="AC199" s="143"/>
      <c r="AD199" s="52"/>
      <c r="AE199" s="52"/>
      <c r="AF199" s="52"/>
      <c r="AG199" s="52"/>
      <c r="AH199" s="53"/>
      <c r="AI199" s="53"/>
      <c r="AJ199" s="151"/>
      <c r="AK199" s="147">
        <f t="shared" ref="AK199:AK214" si="86">N199+P199+R199+T199+V199+X199+Z199+AB199+AD199+AF199+AH199+AJ199</f>
        <v>0</v>
      </c>
      <c r="AL199" s="15"/>
    </row>
    <row r="200" spans="1:39" s="78" customFormat="1" ht="33" customHeight="1" x14ac:dyDescent="0.2">
      <c r="A200" s="218"/>
      <c r="B200" s="199"/>
      <c r="C200" s="73" t="s">
        <v>234</v>
      </c>
      <c r="D200" s="47"/>
      <c r="E200" s="56">
        <v>3</v>
      </c>
      <c r="F200" s="49" t="s">
        <v>29</v>
      </c>
      <c r="G200" s="113" t="s">
        <v>30</v>
      </c>
      <c r="H200" s="113" t="s">
        <v>31</v>
      </c>
      <c r="I200" s="117" t="s">
        <v>32</v>
      </c>
      <c r="J200" s="74" t="s">
        <v>33</v>
      </c>
      <c r="K200" s="55">
        <v>751.68000000000006</v>
      </c>
      <c r="L200" s="55">
        <v>2255.04</v>
      </c>
      <c r="M200" s="55"/>
      <c r="N200" s="51">
        <v>0</v>
      </c>
      <c r="O200" s="51"/>
      <c r="P200" s="75"/>
      <c r="Q200" s="75"/>
      <c r="R200" s="76"/>
      <c r="S200" s="76"/>
      <c r="T200" s="75"/>
      <c r="U200" s="75"/>
      <c r="V200" s="52"/>
      <c r="W200" s="52"/>
      <c r="X200" s="76"/>
      <c r="Y200" s="76"/>
      <c r="Z200" s="75"/>
      <c r="AA200" s="143">
        <f t="shared" si="76"/>
        <v>3</v>
      </c>
      <c r="AB200" s="143">
        <f t="shared" si="85"/>
        <v>2255.04</v>
      </c>
      <c r="AC200" s="143"/>
      <c r="AD200" s="77"/>
      <c r="AE200" s="77"/>
      <c r="AF200" s="77"/>
      <c r="AG200" s="77"/>
      <c r="AH200" s="53"/>
      <c r="AI200" s="53"/>
      <c r="AJ200" s="151"/>
      <c r="AK200" s="147">
        <f t="shared" si="86"/>
        <v>2255.04</v>
      </c>
      <c r="AL200" s="15"/>
    </row>
    <row r="201" spans="1:39" s="78" customFormat="1" ht="33" customHeight="1" x14ac:dyDescent="0.2">
      <c r="A201" s="218"/>
      <c r="B201" s="199"/>
      <c r="C201" s="73" t="s">
        <v>235</v>
      </c>
      <c r="D201" s="47"/>
      <c r="E201" s="56">
        <v>0</v>
      </c>
      <c r="F201" s="49" t="s">
        <v>29</v>
      </c>
      <c r="G201" s="113" t="s">
        <v>30</v>
      </c>
      <c r="H201" s="113" t="s">
        <v>31</v>
      </c>
      <c r="I201" s="117" t="s">
        <v>32</v>
      </c>
      <c r="J201" s="74" t="s">
        <v>33</v>
      </c>
      <c r="K201" s="55">
        <v>205.19611199999997</v>
      </c>
      <c r="L201" s="55">
        <v>0</v>
      </c>
      <c r="M201" s="55"/>
      <c r="N201" s="51">
        <v>0</v>
      </c>
      <c r="O201" s="51"/>
      <c r="P201" s="75"/>
      <c r="Q201" s="75"/>
      <c r="R201" s="76"/>
      <c r="S201" s="76"/>
      <c r="T201" s="75"/>
      <c r="U201" s="75"/>
      <c r="V201" s="52"/>
      <c r="W201" s="52"/>
      <c r="X201" s="76"/>
      <c r="Y201" s="76"/>
      <c r="Z201" s="75"/>
      <c r="AA201" s="143">
        <f t="shared" si="76"/>
        <v>0</v>
      </c>
      <c r="AB201" s="143">
        <f t="shared" si="85"/>
        <v>0</v>
      </c>
      <c r="AC201" s="143"/>
      <c r="AD201" s="77"/>
      <c r="AE201" s="77"/>
      <c r="AF201" s="77"/>
      <c r="AG201" s="77"/>
      <c r="AH201" s="53"/>
      <c r="AI201" s="53"/>
      <c r="AJ201" s="151"/>
      <c r="AK201" s="147">
        <f t="shared" si="86"/>
        <v>0</v>
      </c>
      <c r="AL201" s="15"/>
    </row>
    <row r="202" spans="1:39" s="78" customFormat="1" ht="33" customHeight="1" x14ac:dyDescent="0.2">
      <c r="A202" s="218"/>
      <c r="B202" s="199"/>
      <c r="C202" s="73" t="s">
        <v>236</v>
      </c>
      <c r="D202" s="47"/>
      <c r="E202" s="56">
        <v>0</v>
      </c>
      <c r="F202" s="49" t="s">
        <v>29</v>
      </c>
      <c r="G202" s="113" t="s">
        <v>30</v>
      </c>
      <c r="H202" s="113" t="s">
        <v>31</v>
      </c>
      <c r="I202" s="117" t="s">
        <v>32</v>
      </c>
      <c r="J202" s="74" t="s">
        <v>38</v>
      </c>
      <c r="K202" s="55">
        <v>112.86</v>
      </c>
      <c r="L202" s="55">
        <v>0</v>
      </c>
      <c r="M202" s="55"/>
      <c r="N202" s="51">
        <v>0</v>
      </c>
      <c r="O202" s="51"/>
      <c r="P202" s="75"/>
      <c r="Q202" s="75"/>
      <c r="R202" s="76"/>
      <c r="S202" s="76"/>
      <c r="T202" s="75"/>
      <c r="U202" s="75"/>
      <c r="V202" s="52"/>
      <c r="W202" s="52"/>
      <c r="X202" s="76"/>
      <c r="Y202" s="76"/>
      <c r="Z202" s="75"/>
      <c r="AA202" s="143">
        <f t="shared" si="76"/>
        <v>0</v>
      </c>
      <c r="AB202" s="143">
        <f t="shared" si="85"/>
        <v>0</v>
      </c>
      <c r="AC202" s="143"/>
      <c r="AD202" s="77"/>
      <c r="AE202" s="77"/>
      <c r="AF202" s="77"/>
      <c r="AG202" s="77"/>
      <c r="AH202" s="53"/>
      <c r="AI202" s="53"/>
      <c r="AJ202" s="151"/>
      <c r="AK202" s="147">
        <f t="shared" si="86"/>
        <v>0</v>
      </c>
      <c r="AL202" s="15"/>
    </row>
    <row r="203" spans="1:39" s="78" customFormat="1" ht="33" customHeight="1" x14ac:dyDescent="0.2">
      <c r="A203" s="218"/>
      <c r="B203" s="199"/>
      <c r="C203" s="73" t="s">
        <v>237</v>
      </c>
      <c r="D203" s="47"/>
      <c r="E203" s="56">
        <v>0</v>
      </c>
      <c r="F203" s="49" t="s">
        <v>29</v>
      </c>
      <c r="G203" s="113" t="s">
        <v>30</v>
      </c>
      <c r="H203" s="113" t="s">
        <v>31</v>
      </c>
      <c r="I203" s="117" t="s">
        <v>32</v>
      </c>
      <c r="J203" s="74" t="s">
        <v>38</v>
      </c>
      <c r="K203" s="55">
        <v>17.82</v>
      </c>
      <c r="L203" s="55">
        <v>0</v>
      </c>
      <c r="M203" s="55"/>
      <c r="N203" s="51">
        <v>0</v>
      </c>
      <c r="O203" s="51"/>
      <c r="P203" s="75"/>
      <c r="Q203" s="75"/>
      <c r="R203" s="76"/>
      <c r="S203" s="76"/>
      <c r="T203" s="75"/>
      <c r="U203" s="75"/>
      <c r="V203" s="52"/>
      <c r="W203" s="52"/>
      <c r="X203" s="76"/>
      <c r="Y203" s="76"/>
      <c r="Z203" s="75"/>
      <c r="AA203" s="143">
        <f t="shared" si="76"/>
        <v>0</v>
      </c>
      <c r="AB203" s="143">
        <f t="shared" si="85"/>
        <v>0</v>
      </c>
      <c r="AC203" s="143"/>
      <c r="AD203" s="77"/>
      <c r="AE203" s="77"/>
      <c r="AF203" s="77"/>
      <c r="AG203" s="77"/>
      <c r="AH203" s="53"/>
      <c r="AI203" s="53"/>
      <c r="AJ203" s="151"/>
      <c r="AK203" s="147">
        <f t="shared" si="86"/>
        <v>0</v>
      </c>
      <c r="AL203" s="15"/>
    </row>
    <row r="204" spans="1:39" s="78" customFormat="1" ht="33" customHeight="1" x14ac:dyDescent="0.2">
      <c r="A204" s="218"/>
      <c r="B204" s="199"/>
      <c r="C204" s="73" t="s">
        <v>238</v>
      </c>
      <c r="D204" s="47"/>
      <c r="E204" s="56">
        <v>0</v>
      </c>
      <c r="F204" s="49" t="s">
        <v>29</v>
      </c>
      <c r="G204" s="113" t="s">
        <v>30</v>
      </c>
      <c r="H204" s="113" t="s">
        <v>31</v>
      </c>
      <c r="I204" s="117" t="s">
        <v>32</v>
      </c>
      <c r="J204" s="74" t="s">
        <v>38</v>
      </c>
      <c r="K204" s="55">
        <v>35.65</v>
      </c>
      <c r="L204" s="55">
        <v>0</v>
      </c>
      <c r="M204" s="55"/>
      <c r="N204" s="51">
        <v>0</v>
      </c>
      <c r="O204" s="51"/>
      <c r="P204" s="75"/>
      <c r="Q204" s="75"/>
      <c r="R204" s="76"/>
      <c r="S204" s="76"/>
      <c r="T204" s="75"/>
      <c r="U204" s="75"/>
      <c r="V204" s="52"/>
      <c r="W204" s="52"/>
      <c r="X204" s="76"/>
      <c r="Y204" s="76"/>
      <c r="Z204" s="75"/>
      <c r="AA204" s="143">
        <f t="shared" si="76"/>
        <v>0</v>
      </c>
      <c r="AB204" s="143">
        <f t="shared" si="85"/>
        <v>0</v>
      </c>
      <c r="AC204" s="143"/>
      <c r="AD204" s="77"/>
      <c r="AE204" s="77"/>
      <c r="AF204" s="77"/>
      <c r="AG204" s="77"/>
      <c r="AH204" s="53"/>
      <c r="AI204" s="53"/>
      <c r="AJ204" s="151"/>
      <c r="AK204" s="147">
        <f t="shared" si="86"/>
        <v>0</v>
      </c>
      <c r="AL204" s="15"/>
    </row>
    <row r="205" spans="1:39" s="78" customFormat="1" ht="33" customHeight="1" x14ac:dyDescent="0.2">
      <c r="A205" s="218"/>
      <c r="B205" s="199"/>
      <c r="C205" s="73" t="s">
        <v>239</v>
      </c>
      <c r="D205" s="47"/>
      <c r="E205" s="56">
        <v>0</v>
      </c>
      <c r="F205" s="49" t="s">
        <v>29</v>
      </c>
      <c r="G205" s="113" t="s">
        <v>30</v>
      </c>
      <c r="H205" s="113" t="s">
        <v>31</v>
      </c>
      <c r="I205" s="117" t="s">
        <v>32</v>
      </c>
      <c r="J205" s="74" t="s">
        <v>33</v>
      </c>
      <c r="K205" s="55">
        <v>85.315679999999986</v>
      </c>
      <c r="L205" s="55">
        <v>0</v>
      </c>
      <c r="M205" s="55"/>
      <c r="N205" s="51">
        <v>0</v>
      </c>
      <c r="O205" s="51"/>
      <c r="P205" s="75"/>
      <c r="Q205" s="75"/>
      <c r="R205" s="76"/>
      <c r="S205" s="76"/>
      <c r="T205" s="75"/>
      <c r="U205" s="75"/>
      <c r="V205" s="52"/>
      <c r="W205" s="52"/>
      <c r="X205" s="76"/>
      <c r="Y205" s="76"/>
      <c r="Z205" s="75"/>
      <c r="AA205" s="143">
        <f t="shared" si="76"/>
        <v>0</v>
      </c>
      <c r="AB205" s="143">
        <f t="shared" si="85"/>
        <v>0</v>
      </c>
      <c r="AC205" s="143"/>
      <c r="AD205" s="77"/>
      <c r="AE205" s="77"/>
      <c r="AF205" s="77"/>
      <c r="AG205" s="77"/>
      <c r="AH205" s="53"/>
      <c r="AI205" s="53"/>
      <c r="AJ205" s="151"/>
      <c r="AK205" s="147">
        <f t="shared" si="86"/>
        <v>0</v>
      </c>
      <c r="AL205" s="15"/>
    </row>
    <row r="206" spans="1:39" s="78" customFormat="1" ht="33" customHeight="1" x14ac:dyDescent="0.2">
      <c r="A206" s="218"/>
      <c r="B206" s="199"/>
      <c r="C206" s="73" t="s">
        <v>240</v>
      </c>
      <c r="D206" s="47"/>
      <c r="E206" s="56">
        <v>0</v>
      </c>
      <c r="F206" s="49" t="s">
        <v>29</v>
      </c>
      <c r="G206" s="113" t="s">
        <v>30</v>
      </c>
      <c r="H206" s="113" t="s">
        <v>31</v>
      </c>
      <c r="I206" s="117" t="s">
        <v>32</v>
      </c>
      <c r="J206" s="74" t="s">
        <v>33</v>
      </c>
      <c r="K206" s="55">
        <v>1511.991792</v>
      </c>
      <c r="L206" s="55">
        <v>0</v>
      </c>
      <c r="M206" s="55"/>
      <c r="N206" s="51">
        <v>0</v>
      </c>
      <c r="O206" s="51"/>
      <c r="P206" s="75"/>
      <c r="Q206" s="75"/>
      <c r="R206" s="76"/>
      <c r="S206" s="76"/>
      <c r="T206" s="75"/>
      <c r="U206" s="75"/>
      <c r="V206" s="52"/>
      <c r="W206" s="52"/>
      <c r="X206" s="76"/>
      <c r="Y206" s="76"/>
      <c r="Z206" s="75"/>
      <c r="AA206" s="143">
        <f t="shared" si="76"/>
        <v>0</v>
      </c>
      <c r="AB206" s="143">
        <f t="shared" si="85"/>
        <v>0</v>
      </c>
      <c r="AC206" s="143"/>
      <c r="AD206" s="77"/>
      <c r="AE206" s="77"/>
      <c r="AF206" s="77"/>
      <c r="AG206" s="77"/>
      <c r="AH206" s="53"/>
      <c r="AI206" s="53"/>
      <c r="AJ206" s="151"/>
      <c r="AK206" s="147">
        <f t="shared" si="86"/>
        <v>0</v>
      </c>
      <c r="AL206" s="15"/>
    </row>
    <row r="207" spans="1:39" s="78" customFormat="1" ht="33" customHeight="1" x14ac:dyDescent="0.2">
      <c r="A207" s="218"/>
      <c r="B207" s="202"/>
      <c r="C207" s="73" t="s">
        <v>241</v>
      </c>
      <c r="D207" s="47"/>
      <c r="E207" s="56">
        <v>0</v>
      </c>
      <c r="F207" s="49" t="s">
        <v>55</v>
      </c>
      <c r="G207" s="113" t="s">
        <v>30</v>
      </c>
      <c r="H207" s="113" t="s">
        <v>31</v>
      </c>
      <c r="I207" s="117" t="s">
        <v>32</v>
      </c>
      <c r="J207" s="74" t="s">
        <v>33</v>
      </c>
      <c r="K207" s="55">
        <v>1050</v>
      </c>
      <c r="L207" s="55">
        <v>0</v>
      </c>
      <c r="M207" s="55"/>
      <c r="N207" s="51">
        <v>0</v>
      </c>
      <c r="O207" s="51"/>
      <c r="P207" s="75"/>
      <c r="Q207" s="75"/>
      <c r="R207" s="76"/>
      <c r="S207" s="76"/>
      <c r="T207" s="75"/>
      <c r="U207" s="75"/>
      <c r="V207" s="52"/>
      <c r="W207" s="52"/>
      <c r="X207" s="76"/>
      <c r="Y207" s="76"/>
      <c r="Z207" s="75"/>
      <c r="AA207" s="143">
        <f t="shared" si="76"/>
        <v>0</v>
      </c>
      <c r="AB207" s="143">
        <f t="shared" si="85"/>
        <v>0</v>
      </c>
      <c r="AC207" s="143"/>
      <c r="AD207" s="77"/>
      <c r="AE207" s="77"/>
      <c r="AF207" s="77"/>
      <c r="AG207" s="77"/>
      <c r="AH207" s="53"/>
      <c r="AI207" s="53"/>
      <c r="AJ207" s="151"/>
      <c r="AK207" s="147">
        <f t="shared" si="86"/>
        <v>0</v>
      </c>
      <c r="AL207" s="15"/>
    </row>
    <row r="208" spans="1:39" s="16" customFormat="1" ht="33" customHeight="1" x14ac:dyDescent="0.2">
      <c r="A208" s="218"/>
      <c r="B208" s="197"/>
      <c r="C208" s="67" t="s">
        <v>242</v>
      </c>
      <c r="D208" s="47"/>
      <c r="E208" s="56">
        <v>0</v>
      </c>
      <c r="F208" s="49" t="s">
        <v>29</v>
      </c>
      <c r="G208" s="113" t="s">
        <v>30</v>
      </c>
      <c r="H208" s="113" t="s">
        <v>31</v>
      </c>
      <c r="I208" s="117" t="s">
        <v>32</v>
      </c>
      <c r="J208" s="74" t="s">
        <v>33</v>
      </c>
      <c r="K208" s="55">
        <v>212.976</v>
      </c>
      <c r="L208" s="55">
        <v>0</v>
      </c>
      <c r="M208" s="55"/>
      <c r="N208" s="51">
        <v>0</v>
      </c>
      <c r="O208" s="51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143">
        <f t="shared" si="76"/>
        <v>0</v>
      </c>
      <c r="AB208" s="143">
        <f t="shared" si="85"/>
        <v>0</v>
      </c>
      <c r="AC208" s="143"/>
      <c r="AD208" s="52"/>
      <c r="AE208" s="52"/>
      <c r="AF208" s="52"/>
      <c r="AG208" s="52"/>
      <c r="AH208" s="53"/>
      <c r="AI208" s="53"/>
      <c r="AJ208" s="151"/>
      <c r="AK208" s="147">
        <f t="shared" si="86"/>
        <v>0</v>
      </c>
      <c r="AL208" s="15"/>
    </row>
    <row r="209" spans="1:39" s="16" customFormat="1" ht="33" customHeight="1" x14ac:dyDescent="0.2">
      <c r="A209" s="218"/>
      <c r="B209" s="197"/>
      <c r="C209" s="67" t="s">
        <v>243</v>
      </c>
      <c r="D209" s="47"/>
      <c r="E209" s="56">
        <v>0</v>
      </c>
      <c r="F209" s="49" t="s">
        <v>29</v>
      </c>
      <c r="G209" s="113" t="s">
        <v>30</v>
      </c>
      <c r="H209" s="113" t="s">
        <v>31</v>
      </c>
      <c r="I209" s="117" t="s">
        <v>32</v>
      </c>
      <c r="J209" s="74" t="s">
        <v>38</v>
      </c>
      <c r="K209" s="55">
        <v>213</v>
      </c>
      <c r="L209" s="55">
        <v>0</v>
      </c>
      <c r="M209" s="55"/>
      <c r="N209" s="51">
        <v>0</v>
      </c>
      <c r="O209" s="51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143">
        <f t="shared" si="76"/>
        <v>0</v>
      </c>
      <c r="AB209" s="143">
        <f t="shared" si="85"/>
        <v>0</v>
      </c>
      <c r="AC209" s="143"/>
      <c r="AD209" s="52"/>
      <c r="AE209" s="52"/>
      <c r="AF209" s="52"/>
      <c r="AG209" s="52"/>
      <c r="AH209" s="53"/>
      <c r="AI209" s="53"/>
      <c r="AJ209" s="151"/>
      <c r="AK209" s="147">
        <f t="shared" si="86"/>
        <v>0</v>
      </c>
      <c r="AL209" s="15"/>
    </row>
    <row r="210" spans="1:39" s="16" customFormat="1" ht="33" customHeight="1" x14ac:dyDescent="0.2">
      <c r="A210" s="218"/>
      <c r="B210" s="197"/>
      <c r="C210" s="67" t="s">
        <v>244</v>
      </c>
      <c r="D210" s="47"/>
      <c r="E210" s="56">
        <v>1</v>
      </c>
      <c r="F210" s="49" t="s">
        <v>29</v>
      </c>
      <c r="G210" s="113" t="s">
        <v>30</v>
      </c>
      <c r="H210" s="113" t="s">
        <v>31</v>
      </c>
      <c r="I210" s="117" t="s">
        <v>32</v>
      </c>
      <c r="J210" s="74" t="s">
        <v>33</v>
      </c>
      <c r="K210" s="55">
        <v>22.678812000000001</v>
      </c>
      <c r="L210" s="55">
        <v>22.678812000000001</v>
      </c>
      <c r="M210" s="55"/>
      <c r="N210" s="51">
        <v>0</v>
      </c>
      <c r="O210" s="51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143">
        <f t="shared" si="76"/>
        <v>1</v>
      </c>
      <c r="AB210" s="143">
        <f t="shared" si="85"/>
        <v>22.678812000000001</v>
      </c>
      <c r="AC210" s="143"/>
      <c r="AD210" s="52"/>
      <c r="AE210" s="52"/>
      <c r="AF210" s="52"/>
      <c r="AG210" s="52"/>
      <c r="AH210" s="53"/>
      <c r="AI210" s="53"/>
      <c r="AJ210" s="151"/>
      <c r="AK210" s="147">
        <f t="shared" si="86"/>
        <v>22.678812000000001</v>
      </c>
      <c r="AL210" s="15"/>
    </row>
    <row r="211" spans="1:39" s="16" customFormat="1" ht="33" customHeight="1" x14ac:dyDescent="0.2">
      <c r="A211" s="218"/>
      <c r="B211" s="197"/>
      <c r="C211" s="67" t="s">
        <v>245</v>
      </c>
      <c r="D211" s="47"/>
      <c r="E211" s="56">
        <v>1</v>
      </c>
      <c r="F211" s="49" t="s">
        <v>61</v>
      </c>
      <c r="G211" s="113" t="s">
        <v>30</v>
      </c>
      <c r="H211" s="113" t="s">
        <v>31</v>
      </c>
      <c r="I211" s="117" t="s">
        <v>32</v>
      </c>
      <c r="J211" s="74" t="s">
        <v>33</v>
      </c>
      <c r="K211" s="55">
        <v>133.36000000000001</v>
      </c>
      <c r="L211" s="55">
        <v>133.36000000000001</v>
      </c>
      <c r="M211" s="55"/>
      <c r="N211" s="51">
        <v>0</v>
      </c>
      <c r="O211" s="51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143">
        <f t="shared" si="76"/>
        <v>1</v>
      </c>
      <c r="AB211" s="143">
        <f t="shared" si="85"/>
        <v>133.36000000000001</v>
      </c>
      <c r="AC211" s="143"/>
      <c r="AD211" s="52"/>
      <c r="AE211" s="52"/>
      <c r="AF211" s="52"/>
      <c r="AG211" s="52"/>
      <c r="AH211" s="53"/>
      <c r="AI211" s="53"/>
      <c r="AJ211" s="151"/>
      <c r="AK211" s="147">
        <f t="shared" si="86"/>
        <v>133.36000000000001</v>
      </c>
      <c r="AL211" s="15"/>
    </row>
    <row r="212" spans="1:39" s="16" customFormat="1" ht="33" customHeight="1" x14ac:dyDescent="0.2">
      <c r="A212" s="218"/>
      <c r="B212" s="197"/>
      <c r="C212" s="67" t="s">
        <v>246</v>
      </c>
      <c r="D212" s="47"/>
      <c r="E212" s="56">
        <v>1</v>
      </c>
      <c r="F212" s="49" t="s">
        <v>61</v>
      </c>
      <c r="G212" s="113" t="s">
        <v>30</v>
      </c>
      <c r="H212" s="113" t="s">
        <v>31</v>
      </c>
      <c r="I212" s="117" t="s">
        <v>32</v>
      </c>
      <c r="J212" s="74" t="s">
        <v>33</v>
      </c>
      <c r="K212" s="55">
        <v>192.976</v>
      </c>
      <c r="L212" s="55">
        <v>192.976</v>
      </c>
      <c r="M212" s="55"/>
      <c r="N212" s="51">
        <v>0</v>
      </c>
      <c r="O212" s="51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143">
        <f t="shared" si="76"/>
        <v>1</v>
      </c>
      <c r="AB212" s="143">
        <f t="shared" si="85"/>
        <v>192.976</v>
      </c>
      <c r="AC212" s="143"/>
      <c r="AD212" s="52"/>
      <c r="AE212" s="52"/>
      <c r="AF212" s="52"/>
      <c r="AG212" s="52"/>
      <c r="AH212" s="53"/>
      <c r="AI212" s="53"/>
      <c r="AJ212" s="151"/>
      <c r="AK212" s="147">
        <f t="shared" si="86"/>
        <v>192.976</v>
      </c>
      <c r="AL212" s="15"/>
    </row>
    <row r="213" spans="1:39" s="16" customFormat="1" ht="33" customHeight="1" x14ac:dyDescent="0.2">
      <c r="A213" s="218"/>
      <c r="B213" s="197"/>
      <c r="C213" s="67" t="s">
        <v>247</v>
      </c>
      <c r="D213" s="47"/>
      <c r="E213" s="56">
        <v>1</v>
      </c>
      <c r="F213" s="49" t="s">
        <v>61</v>
      </c>
      <c r="G213" s="113" t="s">
        <v>30</v>
      </c>
      <c r="H213" s="113" t="s">
        <v>31</v>
      </c>
      <c r="I213" s="117" t="s">
        <v>32</v>
      </c>
      <c r="J213" s="74" t="s">
        <v>33</v>
      </c>
      <c r="K213" s="55">
        <v>157.43</v>
      </c>
      <c r="L213" s="55">
        <v>157.43</v>
      </c>
      <c r="M213" s="55"/>
      <c r="N213" s="51">
        <v>0</v>
      </c>
      <c r="O213" s="51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143">
        <f t="shared" si="76"/>
        <v>1</v>
      </c>
      <c r="AB213" s="143">
        <f t="shared" si="85"/>
        <v>157.43</v>
      </c>
      <c r="AC213" s="143"/>
      <c r="AD213" s="52"/>
      <c r="AE213" s="52"/>
      <c r="AF213" s="52"/>
      <c r="AG213" s="52"/>
      <c r="AH213" s="53"/>
      <c r="AI213" s="53"/>
      <c r="AJ213" s="151"/>
      <c r="AK213" s="147">
        <f t="shared" si="86"/>
        <v>157.43</v>
      </c>
      <c r="AL213" s="15"/>
    </row>
    <row r="214" spans="1:39" s="16" customFormat="1" ht="33" customHeight="1" x14ac:dyDescent="0.2">
      <c r="A214" s="218"/>
      <c r="B214" s="197"/>
      <c r="C214" s="67" t="s">
        <v>248</v>
      </c>
      <c r="D214" s="47"/>
      <c r="E214" s="56">
        <v>1</v>
      </c>
      <c r="F214" s="49" t="s">
        <v>29</v>
      </c>
      <c r="G214" s="113" t="s">
        <v>30</v>
      </c>
      <c r="H214" s="113" t="s">
        <v>31</v>
      </c>
      <c r="I214" s="117" t="s">
        <v>32</v>
      </c>
      <c r="J214" s="74" t="s">
        <v>33</v>
      </c>
      <c r="K214" s="55">
        <v>95.580000000000013</v>
      </c>
      <c r="L214" s="55">
        <v>95.580000000000013</v>
      </c>
      <c r="M214" s="55"/>
      <c r="N214" s="51">
        <v>0</v>
      </c>
      <c r="O214" s="51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143">
        <f t="shared" si="76"/>
        <v>1</v>
      </c>
      <c r="AB214" s="143">
        <f t="shared" si="85"/>
        <v>95.580000000000013</v>
      </c>
      <c r="AC214" s="143"/>
      <c r="AD214" s="52"/>
      <c r="AE214" s="52"/>
      <c r="AF214" s="52"/>
      <c r="AG214" s="52"/>
      <c r="AH214" s="53"/>
      <c r="AI214" s="53"/>
      <c r="AJ214" s="151"/>
      <c r="AK214" s="147">
        <f t="shared" si="86"/>
        <v>95.580000000000013</v>
      </c>
      <c r="AL214" s="15"/>
    </row>
    <row r="215" spans="1:39" s="16" customFormat="1" ht="15" customHeight="1" x14ac:dyDescent="0.2">
      <c r="A215" s="218"/>
      <c r="B215" s="193">
        <v>24603</v>
      </c>
      <c r="C215" s="83" t="s">
        <v>249</v>
      </c>
      <c r="D215" s="83"/>
      <c r="E215" s="83"/>
      <c r="F215" s="83"/>
      <c r="G215" s="128"/>
      <c r="H215" s="128"/>
      <c r="I215" s="128"/>
      <c r="J215" s="83"/>
      <c r="K215" s="83"/>
      <c r="L215" s="44">
        <f>SUM(L216:L222)</f>
        <v>887.77364799999987</v>
      </c>
      <c r="M215" s="44">
        <f t="shared" ref="M215:AJ215" si="87">SUM(M216:M222)</f>
        <v>0</v>
      </c>
      <c r="N215" s="44">
        <f t="shared" si="87"/>
        <v>0</v>
      </c>
      <c r="O215" s="44">
        <f t="shared" si="87"/>
        <v>0</v>
      </c>
      <c r="P215" s="44">
        <f t="shared" si="87"/>
        <v>0</v>
      </c>
      <c r="Q215" s="44">
        <f t="shared" si="87"/>
        <v>0</v>
      </c>
      <c r="R215" s="44">
        <f t="shared" si="87"/>
        <v>0</v>
      </c>
      <c r="S215" s="44">
        <f t="shared" si="87"/>
        <v>0</v>
      </c>
      <c r="T215" s="44">
        <f t="shared" si="87"/>
        <v>0</v>
      </c>
      <c r="U215" s="44"/>
      <c r="V215" s="44">
        <f t="shared" si="87"/>
        <v>580</v>
      </c>
      <c r="W215" s="44">
        <f t="shared" si="87"/>
        <v>0</v>
      </c>
      <c r="X215" s="44">
        <f t="shared" si="87"/>
        <v>0</v>
      </c>
      <c r="Y215" s="44">
        <f t="shared" si="87"/>
        <v>0</v>
      </c>
      <c r="Z215" s="44">
        <f t="shared" si="87"/>
        <v>0</v>
      </c>
      <c r="AA215" s="44"/>
      <c r="AB215" s="44">
        <f t="shared" si="87"/>
        <v>307.77364799999998</v>
      </c>
      <c r="AC215" s="44">
        <f t="shared" si="87"/>
        <v>0</v>
      </c>
      <c r="AD215" s="44">
        <f t="shared" si="87"/>
        <v>0</v>
      </c>
      <c r="AE215" s="44">
        <f t="shared" si="87"/>
        <v>0</v>
      </c>
      <c r="AF215" s="44">
        <f t="shared" si="87"/>
        <v>0</v>
      </c>
      <c r="AG215" s="44">
        <f t="shared" si="87"/>
        <v>0</v>
      </c>
      <c r="AH215" s="44">
        <f t="shared" si="87"/>
        <v>0</v>
      </c>
      <c r="AI215" s="44">
        <f t="shared" si="87"/>
        <v>0</v>
      </c>
      <c r="AJ215" s="44">
        <f t="shared" si="87"/>
        <v>0</v>
      </c>
      <c r="AK215" s="44">
        <f>SUM(AK216:AK222)</f>
        <v>887.77364799999987</v>
      </c>
      <c r="AL215" s="15"/>
    </row>
    <row r="216" spans="1:39" s="78" customFormat="1" ht="33" customHeight="1" x14ac:dyDescent="0.2">
      <c r="A216" s="218"/>
      <c r="B216" s="199"/>
      <c r="C216" s="73" t="s">
        <v>250</v>
      </c>
      <c r="D216" s="47"/>
      <c r="E216" s="56">
        <v>1</v>
      </c>
      <c r="F216" s="49" t="s">
        <v>29</v>
      </c>
      <c r="G216" s="113" t="s">
        <v>30</v>
      </c>
      <c r="H216" s="113" t="s">
        <v>31</v>
      </c>
      <c r="I216" s="117" t="s">
        <v>32</v>
      </c>
      <c r="J216" s="74" t="s">
        <v>33</v>
      </c>
      <c r="K216" s="55">
        <v>41.029199999999996</v>
      </c>
      <c r="L216" s="55">
        <v>41.029199999999996</v>
      </c>
      <c r="M216" s="55"/>
      <c r="N216" s="51">
        <v>0</v>
      </c>
      <c r="O216" s="51"/>
      <c r="P216" s="75"/>
      <c r="Q216" s="75"/>
      <c r="R216" s="76"/>
      <c r="S216" s="76"/>
      <c r="T216" s="75"/>
      <c r="U216" s="75"/>
      <c r="V216" s="52"/>
      <c r="W216" s="52"/>
      <c r="X216" s="76"/>
      <c r="Y216" s="76"/>
      <c r="Z216" s="75"/>
      <c r="AA216" s="143">
        <f t="shared" si="76"/>
        <v>1</v>
      </c>
      <c r="AB216" s="143">
        <f t="shared" ref="AB216:AB222" si="88">L216-N216-P216-R216-T216-V216-X216</f>
        <v>41.029199999999996</v>
      </c>
      <c r="AC216" s="143"/>
      <c r="AD216" s="77"/>
      <c r="AE216" s="77"/>
      <c r="AF216" s="77"/>
      <c r="AG216" s="77"/>
      <c r="AH216" s="53"/>
      <c r="AI216" s="53"/>
      <c r="AJ216" s="151"/>
      <c r="AK216" s="147">
        <f>N216+P216+R216+T216+V216+X216+Z216+AB216+AD216+AF216+AH216+AJ216</f>
        <v>41.029199999999996</v>
      </c>
      <c r="AL216" s="15"/>
    </row>
    <row r="217" spans="1:39" s="78" customFormat="1" ht="33" customHeight="1" x14ac:dyDescent="0.2">
      <c r="A217" s="218"/>
      <c r="B217" s="199"/>
      <c r="C217" s="73" t="s">
        <v>251</v>
      </c>
      <c r="D217" s="47"/>
      <c r="E217" s="56">
        <v>1</v>
      </c>
      <c r="F217" s="49" t="s">
        <v>29</v>
      </c>
      <c r="G217" s="113" t="s">
        <v>30</v>
      </c>
      <c r="H217" s="113" t="s">
        <v>31</v>
      </c>
      <c r="I217" s="117" t="s">
        <v>32</v>
      </c>
      <c r="J217" s="74" t="s">
        <v>38</v>
      </c>
      <c r="K217" s="55">
        <v>19.430927999999998</v>
      </c>
      <c r="L217" s="55">
        <v>19.430927999999998</v>
      </c>
      <c r="M217" s="55"/>
      <c r="N217" s="51">
        <v>0</v>
      </c>
      <c r="O217" s="51"/>
      <c r="P217" s="75"/>
      <c r="Q217" s="75"/>
      <c r="R217" s="76"/>
      <c r="S217" s="76"/>
      <c r="T217" s="75"/>
      <c r="U217" s="75"/>
      <c r="V217" s="52"/>
      <c r="W217" s="52"/>
      <c r="X217" s="76"/>
      <c r="Y217" s="76"/>
      <c r="Z217" s="75"/>
      <c r="AA217" s="143">
        <f t="shared" si="76"/>
        <v>1</v>
      </c>
      <c r="AB217" s="143">
        <f t="shared" si="88"/>
        <v>19.430927999999998</v>
      </c>
      <c r="AC217" s="143"/>
      <c r="AD217" s="77"/>
      <c r="AE217" s="77"/>
      <c r="AF217" s="77"/>
      <c r="AG217" s="77"/>
      <c r="AH217" s="53"/>
      <c r="AI217" s="53"/>
      <c r="AJ217" s="151"/>
      <c r="AK217" s="147">
        <f t="shared" ref="AK217:AK222" si="89">N217+P217+R217+T217+V217+X217+Z217+AB217+AD217+AF217+AH217+AJ217</f>
        <v>19.430927999999998</v>
      </c>
      <c r="AL217" s="15"/>
    </row>
    <row r="218" spans="1:39" s="78" customFormat="1" ht="33" customHeight="1" x14ac:dyDescent="0.2">
      <c r="A218" s="218"/>
      <c r="B218" s="199"/>
      <c r="C218" s="73" t="s">
        <v>252</v>
      </c>
      <c r="D218" s="47"/>
      <c r="E218" s="56">
        <v>1</v>
      </c>
      <c r="F218" s="49" t="s">
        <v>29</v>
      </c>
      <c r="G218" s="113" t="s">
        <v>30</v>
      </c>
      <c r="H218" s="113" t="s">
        <v>31</v>
      </c>
      <c r="I218" s="117" t="s">
        <v>32</v>
      </c>
      <c r="J218" s="74" t="s">
        <v>33</v>
      </c>
      <c r="K218" s="55">
        <v>32.397407999999999</v>
      </c>
      <c r="L218" s="55">
        <v>32.397407999999999</v>
      </c>
      <c r="M218" s="55"/>
      <c r="N218" s="51">
        <v>0</v>
      </c>
      <c r="O218" s="51"/>
      <c r="P218" s="75"/>
      <c r="Q218" s="75"/>
      <c r="R218" s="76"/>
      <c r="S218" s="76"/>
      <c r="T218" s="75"/>
      <c r="U218" s="75"/>
      <c r="V218" s="52"/>
      <c r="W218" s="52"/>
      <c r="X218" s="76"/>
      <c r="Y218" s="76"/>
      <c r="Z218" s="75"/>
      <c r="AA218" s="143">
        <f t="shared" si="76"/>
        <v>1</v>
      </c>
      <c r="AB218" s="143">
        <f t="shared" si="88"/>
        <v>32.397407999999999</v>
      </c>
      <c r="AC218" s="143"/>
      <c r="AD218" s="77"/>
      <c r="AE218" s="77"/>
      <c r="AF218" s="77"/>
      <c r="AG218" s="77"/>
      <c r="AH218" s="53"/>
      <c r="AI218" s="53"/>
      <c r="AJ218" s="151"/>
      <c r="AK218" s="147">
        <f t="shared" si="89"/>
        <v>32.397407999999999</v>
      </c>
      <c r="AL218" s="15"/>
    </row>
    <row r="219" spans="1:39" s="78" customFormat="1" ht="33" customHeight="1" x14ac:dyDescent="0.2">
      <c r="A219" s="218"/>
      <c r="B219" s="199"/>
      <c r="C219" s="73" t="s">
        <v>253</v>
      </c>
      <c r="D219" s="47"/>
      <c r="E219" s="56">
        <v>1</v>
      </c>
      <c r="F219" s="49" t="s">
        <v>29</v>
      </c>
      <c r="G219" s="113" t="s">
        <v>30</v>
      </c>
      <c r="H219" s="113" t="s">
        <v>31</v>
      </c>
      <c r="I219" s="117" t="s">
        <v>32</v>
      </c>
      <c r="J219" s="74" t="s">
        <v>33</v>
      </c>
      <c r="K219" s="55">
        <v>48.596111999999998</v>
      </c>
      <c r="L219" s="55">
        <v>48.596111999999998</v>
      </c>
      <c r="M219" s="55"/>
      <c r="N219" s="51">
        <v>0</v>
      </c>
      <c r="O219" s="51"/>
      <c r="P219" s="75"/>
      <c r="Q219" s="75"/>
      <c r="R219" s="76"/>
      <c r="S219" s="76"/>
      <c r="T219" s="75"/>
      <c r="U219" s="75"/>
      <c r="V219" s="52"/>
      <c r="W219" s="52"/>
      <c r="X219" s="76"/>
      <c r="Y219" s="76"/>
      <c r="Z219" s="75"/>
      <c r="AA219" s="143">
        <f t="shared" si="76"/>
        <v>1</v>
      </c>
      <c r="AB219" s="143">
        <f t="shared" si="88"/>
        <v>48.596111999999998</v>
      </c>
      <c r="AC219" s="143"/>
      <c r="AD219" s="77"/>
      <c r="AE219" s="77"/>
      <c r="AF219" s="77"/>
      <c r="AG219" s="77"/>
      <c r="AH219" s="53"/>
      <c r="AI219" s="53"/>
      <c r="AJ219" s="151"/>
      <c r="AK219" s="147">
        <f t="shared" si="89"/>
        <v>48.596111999999998</v>
      </c>
      <c r="AL219" s="15"/>
    </row>
    <row r="220" spans="1:39" s="78" customFormat="1" ht="33" customHeight="1" x14ac:dyDescent="0.2">
      <c r="A220" s="218"/>
      <c r="B220" s="199"/>
      <c r="C220" s="73" t="s">
        <v>254</v>
      </c>
      <c r="D220" s="47"/>
      <c r="E220" s="56">
        <v>2</v>
      </c>
      <c r="F220" s="49" t="s">
        <v>29</v>
      </c>
      <c r="G220" s="113" t="s">
        <v>30</v>
      </c>
      <c r="H220" s="113" t="s">
        <v>31</v>
      </c>
      <c r="I220" s="117" t="s">
        <v>32</v>
      </c>
      <c r="J220" s="74"/>
      <c r="K220" s="55">
        <v>0</v>
      </c>
      <c r="L220" s="55">
        <v>80</v>
      </c>
      <c r="M220" s="55"/>
      <c r="N220" s="51">
        <v>0</v>
      </c>
      <c r="O220" s="51"/>
      <c r="P220" s="75"/>
      <c r="Q220" s="75"/>
      <c r="R220" s="76"/>
      <c r="S220" s="76"/>
      <c r="T220" s="75"/>
      <c r="U220" s="75">
        <v>2</v>
      </c>
      <c r="V220" s="52">
        <v>80</v>
      </c>
      <c r="W220" s="52"/>
      <c r="X220" s="76"/>
      <c r="Y220" s="76"/>
      <c r="Z220" s="75"/>
      <c r="AA220" s="143">
        <f t="shared" si="76"/>
        <v>0</v>
      </c>
      <c r="AB220" s="143">
        <f t="shared" si="88"/>
        <v>0</v>
      </c>
      <c r="AC220" s="143"/>
      <c r="AD220" s="77"/>
      <c r="AE220" s="77"/>
      <c r="AF220" s="77"/>
      <c r="AG220" s="77"/>
      <c r="AH220" s="53"/>
      <c r="AI220" s="53"/>
      <c r="AJ220" s="151"/>
      <c r="AK220" s="147">
        <f t="shared" si="89"/>
        <v>80</v>
      </c>
      <c r="AL220" s="15"/>
    </row>
    <row r="221" spans="1:39" s="78" customFormat="1" ht="33" customHeight="1" x14ac:dyDescent="0.2">
      <c r="A221" s="218"/>
      <c r="B221" s="199"/>
      <c r="C221" s="73" t="s">
        <v>777</v>
      </c>
      <c r="D221" s="47"/>
      <c r="E221" s="56">
        <v>1</v>
      </c>
      <c r="F221" s="49" t="s">
        <v>776</v>
      </c>
      <c r="G221" s="113" t="s">
        <v>30</v>
      </c>
      <c r="H221" s="113" t="s">
        <v>31</v>
      </c>
      <c r="I221" s="117" t="s">
        <v>32</v>
      </c>
      <c r="J221" s="74"/>
      <c r="K221" s="55">
        <v>500</v>
      </c>
      <c r="L221" s="55">
        <v>500</v>
      </c>
      <c r="M221" s="55"/>
      <c r="N221" s="51"/>
      <c r="O221" s="51"/>
      <c r="P221" s="75"/>
      <c r="Q221" s="75"/>
      <c r="R221" s="76"/>
      <c r="S221" s="76"/>
      <c r="T221" s="75"/>
      <c r="U221" s="75">
        <v>1</v>
      </c>
      <c r="V221" s="52">
        <v>500</v>
      </c>
      <c r="W221" s="52"/>
      <c r="X221" s="76"/>
      <c r="Y221" s="76"/>
      <c r="Z221" s="75"/>
      <c r="AA221" s="143"/>
      <c r="AB221" s="143"/>
      <c r="AC221" s="143"/>
      <c r="AD221" s="77"/>
      <c r="AE221" s="77"/>
      <c r="AF221" s="77"/>
      <c r="AG221" s="77"/>
      <c r="AH221" s="53"/>
      <c r="AI221" s="53"/>
      <c r="AJ221" s="151"/>
      <c r="AK221" s="147">
        <f t="shared" si="89"/>
        <v>500</v>
      </c>
      <c r="AL221" s="15"/>
    </row>
    <row r="222" spans="1:39" s="78" customFormat="1" ht="33" customHeight="1" x14ac:dyDescent="0.2">
      <c r="A222" s="218"/>
      <c r="B222" s="199"/>
      <c r="C222" s="73" t="s">
        <v>255</v>
      </c>
      <c r="D222" s="47"/>
      <c r="E222" s="56">
        <v>1</v>
      </c>
      <c r="F222" s="49" t="s">
        <v>29</v>
      </c>
      <c r="G222" s="113" t="s">
        <v>30</v>
      </c>
      <c r="H222" s="113" t="s">
        <v>31</v>
      </c>
      <c r="I222" s="117" t="s">
        <v>32</v>
      </c>
      <c r="J222" s="74" t="s">
        <v>38</v>
      </c>
      <c r="K222" s="55">
        <v>166.32</v>
      </c>
      <c r="L222" s="55">
        <v>166.32</v>
      </c>
      <c r="M222" s="55"/>
      <c r="N222" s="51">
        <v>0</v>
      </c>
      <c r="O222" s="51"/>
      <c r="P222" s="75"/>
      <c r="Q222" s="75"/>
      <c r="R222" s="76"/>
      <c r="S222" s="76"/>
      <c r="T222" s="75"/>
      <c r="U222" s="75"/>
      <c r="V222" s="52"/>
      <c r="W222" s="52"/>
      <c r="X222" s="76"/>
      <c r="Y222" s="76"/>
      <c r="Z222" s="75"/>
      <c r="AA222" s="143">
        <f t="shared" si="76"/>
        <v>1</v>
      </c>
      <c r="AB222" s="143">
        <f t="shared" si="88"/>
        <v>166.32</v>
      </c>
      <c r="AC222" s="143"/>
      <c r="AD222" s="77"/>
      <c r="AE222" s="77"/>
      <c r="AF222" s="77"/>
      <c r="AG222" s="77"/>
      <c r="AH222" s="53"/>
      <c r="AI222" s="53"/>
      <c r="AJ222" s="151"/>
      <c r="AK222" s="147">
        <f t="shared" si="89"/>
        <v>166.32</v>
      </c>
      <c r="AL222" s="15"/>
    </row>
    <row r="223" spans="1:39" s="16" customFormat="1" ht="15" customHeight="1" x14ac:dyDescent="0.2">
      <c r="A223" s="218"/>
      <c r="B223" s="201">
        <v>247</v>
      </c>
      <c r="C223" s="84" t="s">
        <v>256</v>
      </c>
      <c r="D223" s="27"/>
      <c r="E223" s="27"/>
      <c r="F223" s="27"/>
      <c r="G223" s="118"/>
      <c r="H223" s="118"/>
      <c r="I223" s="118"/>
      <c r="J223" s="27"/>
      <c r="K223" s="27"/>
      <c r="L223" s="35">
        <f t="shared" ref="L223:U223" si="90">L224+L237</f>
        <v>26593.911647999998</v>
      </c>
      <c r="M223" s="35">
        <f t="shared" si="90"/>
        <v>0</v>
      </c>
      <c r="N223" s="35">
        <f t="shared" si="90"/>
        <v>0</v>
      </c>
      <c r="O223" s="35">
        <f t="shared" si="90"/>
        <v>0</v>
      </c>
      <c r="P223" s="35">
        <f t="shared" si="90"/>
        <v>0</v>
      </c>
      <c r="Q223" s="35">
        <f t="shared" si="90"/>
        <v>0</v>
      </c>
      <c r="R223" s="35">
        <f t="shared" si="90"/>
        <v>0</v>
      </c>
      <c r="S223" s="35">
        <f t="shared" si="90"/>
        <v>0</v>
      </c>
      <c r="T223" s="35">
        <f t="shared" si="90"/>
        <v>0</v>
      </c>
      <c r="U223" s="35">
        <f t="shared" si="90"/>
        <v>297.39999999999998</v>
      </c>
      <c r="V223" s="35">
        <f>V224+V237</f>
        <v>24141.599999999999</v>
      </c>
      <c r="W223" s="35">
        <f t="shared" ref="W223:AK223" si="91">W224+W237</f>
        <v>0</v>
      </c>
      <c r="X223" s="35">
        <f t="shared" si="91"/>
        <v>0</v>
      </c>
      <c r="Y223" s="35">
        <f t="shared" si="91"/>
        <v>0</v>
      </c>
      <c r="Z223" s="35">
        <f t="shared" si="91"/>
        <v>0</v>
      </c>
      <c r="AA223" s="35">
        <f t="shared" si="91"/>
        <v>1</v>
      </c>
      <c r="AB223" s="35">
        <f t="shared" si="91"/>
        <v>2452.3116479999999</v>
      </c>
      <c r="AC223" s="35">
        <f t="shared" si="91"/>
        <v>0</v>
      </c>
      <c r="AD223" s="35">
        <f t="shared" si="91"/>
        <v>0</v>
      </c>
      <c r="AE223" s="35">
        <f t="shared" si="91"/>
        <v>0</v>
      </c>
      <c r="AF223" s="35">
        <f t="shared" si="91"/>
        <v>0</v>
      </c>
      <c r="AG223" s="35">
        <f t="shared" si="91"/>
        <v>0</v>
      </c>
      <c r="AH223" s="35">
        <f t="shared" si="91"/>
        <v>0</v>
      </c>
      <c r="AI223" s="35">
        <f t="shared" si="91"/>
        <v>0</v>
      </c>
      <c r="AJ223" s="35">
        <f t="shared" si="91"/>
        <v>0</v>
      </c>
      <c r="AK223" s="35">
        <f t="shared" si="91"/>
        <v>26593.911647999998</v>
      </c>
      <c r="AL223" s="15"/>
    </row>
    <row r="224" spans="1:39" s="16" customFormat="1" ht="15" customHeight="1" x14ac:dyDescent="0.2">
      <c r="A224" s="218"/>
      <c r="B224" s="193">
        <v>24702</v>
      </c>
      <c r="C224" s="83" t="s">
        <v>257</v>
      </c>
      <c r="D224" s="83"/>
      <c r="E224" s="83"/>
      <c r="F224" s="83"/>
      <c r="G224" s="128"/>
      <c r="H224" s="128"/>
      <c r="I224" s="128"/>
      <c r="J224" s="83"/>
      <c r="K224" s="83"/>
      <c r="L224" s="44">
        <f>SUM(L225:L236)</f>
        <v>2447.0416479999999</v>
      </c>
      <c r="M224" s="44">
        <f t="shared" ref="M224:AK224" si="92">SUM(M225:M236)</f>
        <v>0</v>
      </c>
      <c r="N224" s="44">
        <f t="shared" si="92"/>
        <v>0</v>
      </c>
      <c r="O224" s="44">
        <f t="shared" si="92"/>
        <v>0</v>
      </c>
      <c r="P224" s="44">
        <f t="shared" si="92"/>
        <v>0</v>
      </c>
      <c r="Q224" s="44">
        <f t="shared" si="92"/>
        <v>0</v>
      </c>
      <c r="R224" s="44">
        <f t="shared" si="92"/>
        <v>0</v>
      </c>
      <c r="S224" s="44">
        <f t="shared" si="92"/>
        <v>0</v>
      </c>
      <c r="T224" s="44">
        <f t="shared" si="92"/>
        <v>0</v>
      </c>
      <c r="U224" s="44">
        <f t="shared" si="92"/>
        <v>2</v>
      </c>
      <c r="V224" s="44">
        <f t="shared" si="92"/>
        <v>100</v>
      </c>
      <c r="W224" s="44">
        <f t="shared" si="92"/>
        <v>0</v>
      </c>
      <c r="X224" s="44">
        <f t="shared" si="92"/>
        <v>0</v>
      </c>
      <c r="Y224" s="44">
        <f t="shared" si="92"/>
        <v>0</v>
      </c>
      <c r="Z224" s="44">
        <f t="shared" si="92"/>
        <v>0</v>
      </c>
      <c r="AA224" s="44"/>
      <c r="AB224" s="44">
        <f t="shared" si="92"/>
        <v>2347.0416479999999</v>
      </c>
      <c r="AC224" s="44">
        <f t="shared" si="92"/>
        <v>0</v>
      </c>
      <c r="AD224" s="44">
        <f t="shared" si="92"/>
        <v>0</v>
      </c>
      <c r="AE224" s="44">
        <f t="shared" si="92"/>
        <v>0</v>
      </c>
      <c r="AF224" s="44">
        <f t="shared" si="92"/>
        <v>0</v>
      </c>
      <c r="AG224" s="44">
        <f t="shared" si="92"/>
        <v>0</v>
      </c>
      <c r="AH224" s="44">
        <f t="shared" si="92"/>
        <v>0</v>
      </c>
      <c r="AI224" s="44">
        <f t="shared" si="92"/>
        <v>0</v>
      </c>
      <c r="AJ224" s="44">
        <f t="shared" si="92"/>
        <v>0</v>
      </c>
      <c r="AK224" s="44">
        <f t="shared" si="92"/>
        <v>2447.0416479999999</v>
      </c>
      <c r="AL224" s="15"/>
      <c r="AM224" s="44"/>
    </row>
    <row r="225" spans="1:38" s="16" customFormat="1" ht="33" customHeight="1" x14ac:dyDescent="0.2">
      <c r="A225" s="218"/>
      <c r="B225" s="197"/>
      <c r="C225" s="67" t="s">
        <v>258</v>
      </c>
      <c r="D225" s="47"/>
      <c r="E225" s="56">
        <v>1</v>
      </c>
      <c r="F225" s="49" t="s">
        <v>29</v>
      </c>
      <c r="G225" s="113" t="s">
        <v>30</v>
      </c>
      <c r="H225" s="113" t="s">
        <v>31</v>
      </c>
      <c r="I225" s="117" t="s">
        <v>32</v>
      </c>
      <c r="J225" s="74" t="s">
        <v>38</v>
      </c>
      <c r="K225" s="55">
        <v>21.38</v>
      </c>
      <c r="L225" s="55">
        <v>21.38</v>
      </c>
      <c r="M225" s="55"/>
      <c r="N225" s="51">
        <v>0</v>
      </c>
      <c r="O225" s="51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143">
        <f t="shared" si="76"/>
        <v>1</v>
      </c>
      <c r="AB225" s="143">
        <f t="shared" ref="AB225:AB236" si="93">L225-N225-P225-R225-T225-V225-X225</f>
        <v>21.38</v>
      </c>
      <c r="AC225" s="143"/>
      <c r="AD225" s="52"/>
      <c r="AE225" s="52"/>
      <c r="AF225" s="52"/>
      <c r="AG225" s="52"/>
      <c r="AH225" s="53"/>
      <c r="AI225" s="53"/>
      <c r="AJ225" s="151"/>
      <c r="AK225" s="147">
        <f>N225+P225+R225+T225+V225+X225+Z225+AB225+AD225+AF225+AH225+AJ225</f>
        <v>21.38</v>
      </c>
      <c r="AL225" s="15"/>
    </row>
    <row r="226" spans="1:38" s="78" customFormat="1" ht="33" customHeight="1" x14ac:dyDescent="0.2">
      <c r="A226" s="218"/>
      <c r="B226" s="199"/>
      <c r="C226" s="73" t="s">
        <v>259</v>
      </c>
      <c r="D226" s="47"/>
      <c r="E226" s="56">
        <v>1</v>
      </c>
      <c r="F226" s="86" t="s">
        <v>29</v>
      </c>
      <c r="G226" s="113" t="s">
        <v>30</v>
      </c>
      <c r="H226" s="113" t="s">
        <v>31</v>
      </c>
      <c r="I226" s="117" t="s">
        <v>32</v>
      </c>
      <c r="J226" s="74" t="s">
        <v>33</v>
      </c>
      <c r="K226" s="55">
        <v>41.91</v>
      </c>
      <c r="L226" s="55">
        <v>41.91</v>
      </c>
      <c r="M226" s="55"/>
      <c r="N226" s="51">
        <v>0</v>
      </c>
      <c r="O226" s="51"/>
      <c r="P226" s="75"/>
      <c r="Q226" s="75"/>
      <c r="R226" s="76"/>
      <c r="S226" s="76"/>
      <c r="T226" s="52"/>
      <c r="U226" s="52"/>
      <c r="V226" s="76"/>
      <c r="W226" s="76"/>
      <c r="X226" s="76"/>
      <c r="Y226" s="76"/>
      <c r="Z226" s="75"/>
      <c r="AA226" s="143">
        <f t="shared" si="76"/>
        <v>1</v>
      </c>
      <c r="AB226" s="143">
        <f t="shared" si="93"/>
        <v>41.91</v>
      </c>
      <c r="AC226" s="143"/>
      <c r="AD226" s="77"/>
      <c r="AE226" s="77"/>
      <c r="AF226" s="77"/>
      <c r="AG226" s="77"/>
      <c r="AH226" s="53"/>
      <c r="AI226" s="53"/>
      <c r="AJ226" s="151"/>
      <c r="AK226" s="147">
        <f t="shared" ref="AK226:AK236" si="94">N226+P226+R226+T226+V226+X226+Z226+AB226+AD226+AF226+AH226+AJ226</f>
        <v>41.91</v>
      </c>
      <c r="AL226" s="15"/>
    </row>
    <row r="227" spans="1:38" s="78" customFormat="1" ht="33" customHeight="1" x14ac:dyDescent="0.2">
      <c r="A227" s="218"/>
      <c r="B227" s="199"/>
      <c r="C227" s="73" t="s">
        <v>260</v>
      </c>
      <c r="D227" s="47"/>
      <c r="E227" s="56">
        <v>1</v>
      </c>
      <c r="F227" s="49" t="s">
        <v>29</v>
      </c>
      <c r="G227" s="113" t="s">
        <v>30</v>
      </c>
      <c r="H227" s="113" t="s">
        <v>31</v>
      </c>
      <c r="I227" s="117" t="s">
        <v>32</v>
      </c>
      <c r="J227" s="74" t="s">
        <v>33</v>
      </c>
      <c r="K227" s="55">
        <v>302.21640000000002</v>
      </c>
      <c r="L227" s="55">
        <v>302.21640000000002</v>
      </c>
      <c r="M227" s="55"/>
      <c r="N227" s="51">
        <v>0</v>
      </c>
      <c r="O227" s="51"/>
      <c r="P227" s="75"/>
      <c r="Q227" s="75"/>
      <c r="R227" s="76"/>
      <c r="S227" s="76"/>
      <c r="T227" s="52"/>
      <c r="U227" s="52"/>
      <c r="V227" s="76"/>
      <c r="W227" s="76"/>
      <c r="X227" s="76"/>
      <c r="Y227" s="76"/>
      <c r="Z227" s="75"/>
      <c r="AA227" s="143">
        <f t="shared" si="76"/>
        <v>1</v>
      </c>
      <c r="AB227" s="143">
        <f t="shared" si="93"/>
        <v>302.21640000000002</v>
      </c>
      <c r="AC227" s="143"/>
      <c r="AD227" s="77"/>
      <c r="AE227" s="77"/>
      <c r="AF227" s="77"/>
      <c r="AG227" s="77"/>
      <c r="AH227" s="53"/>
      <c r="AI227" s="53"/>
      <c r="AJ227" s="151"/>
      <c r="AK227" s="147">
        <f t="shared" si="94"/>
        <v>302.21640000000002</v>
      </c>
      <c r="AL227" s="15"/>
    </row>
    <row r="228" spans="1:38" s="78" customFormat="1" ht="33" customHeight="1" x14ac:dyDescent="0.2">
      <c r="A228" s="218"/>
      <c r="B228" s="199"/>
      <c r="C228" s="73" t="s">
        <v>261</v>
      </c>
      <c r="D228" s="47"/>
      <c r="E228" s="56">
        <v>1</v>
      </c>
      <c r="F228" s="49" t="s">
        <v>29</v>
      </c>
      <c r="G228" s="113" t="s">
        <v>30</v>
      </c>
      <c r="H228" s="113" t="s">
        <v>31</v>
      </c>
      <c r="I228" s="117" t="s">
        <v>32</v>
      </c>
      <c r="J228" s="74" t="s">
        <v>33</v>
      </c>
      <c r="K228" s="55">
        <v>81.540000000000006</v>
      </c>
      <c r="L228" s="55">
        <v>81.540000000000006</v>
      </c>
      <c r="M228" s="55"/>
      <c r="N228" s="51">
        <v>0</v>
      </c>
      <c r="O228" s="51"/>
      <c r="P228" s="75"/>
      <c r="Q228" s="75"/>
      <c r="R228" s="76"/>
      <c r="S228" s="76"/>
      <c r="T228" s="52"/>
      <c r="U228" s="52"/>
      <c r="V228" s="76"/>
      <c r="W228" s="76"/>
      <c r="X228" s="76"/>
      <c r="Y228" s="76"/>
      <c r="Z228" s="75"/>
      <c r="AA228" s="143">
        <f t="shared" si="76"/>
        <v>1</v>
      </c>
      <c r="AB228" s="143">
        <f t="shared" si="93"/>
        <v>81.540000000000006</v>
      </c>
      <c r="AC228" s="143"/>
      <c r="AD228" s="77"/>
      <c r="AE228" s="77"/>
      <c r="AF228" s="77"/>
      <c r="AG228" s="77"/>
      <c r="AH228" s="53"/>
      <c r="AI228" s="53"/>
      <c r="AJ228" s="151"/>
      <c r="AK228" s="147">
        <f t="shared" si="94"/>
        <v>81.540000000000006</v>
      </c>
      <c r="AL228" s="15"/>
    </row>
    <row r="229" spans="1:38" s="78" customFormat="1" ht="33" customHeight="1" x14ac:dyDescent="0.2">
      <c r="A229" s="218"/>
      <c r="B229" s="199"/>
      <c r="C229" s="73" t="s">
        <v>262</v>
      </c>
      <c r="D229" s="47"/>
      <c r="E229" s="56">
        <v>1</v>
      </c>
      <c r="F229" s="49" t="s">
        <v>29</v>
      </c>
      <c r="G229" s="113" t="s">
        <v>30</v>
      </c>
      <c r="H229" s="113" t="s">
        <v>31</v>
      </c>
      <c r="I229" s="117" t="s">
        <v>32</v>
      </c>
      <c r="J229" s="74" t="s">
        <v>38</v>
      </c>
      <c r="K229" s="55">
        <v>21.38</v>
      </c>
      <c r="L229" s="55">
        <v>21.38</v>
      </c>
      <c r="M229" s="55"/>
      <c r="N229" s="51">
        <v>0</v>
      </c>
      <c r="O229" s="51"/>
      <c r="P229" s="75"/>
      <c r="Q229" s="75"/>
      <c r="R229" s="76"/>
      <c r="S229" s="76"/>
      <c r="T229" s="52"/>
      <c r="U229" s="52"/>
      <c r="V229" s="76"/>
      <c r="W229" s="76"/>
      <c r="X229" s="76"/>
      <c r="Y229" s="76"/>
      <c r="Z229" s="75"/>
      <c r="AA229" s="143">
        <f t="shared" si="76"/>
        <v>1</v>
      </c>
      <c r="AB229" s="143">
        <f t="shared" si="93"/>
        <v>21.38</v>
      </c>
      <c r="AC229" s="143"/>
      <c r="AD229" s="77"/>
      <c r="AE229" s="77"/>
      <c r="AF229" s="77"/>
      <c r="AG229" s="77"/>
      <c r="AH229" s="53"/>
      <c r="AI229" s="53"/>
      <c r="AJ229" s="151"/>
      <c r="AK229" s="147">
        <f t="shared" si="94"/>
        <v>21.38</v>
      </c>
      <c r="AL229" s="15"/>
    </row>
    <row r="230" spans="1:38" s="16" customFormat="1" ht="33" customHeight="1" x14ac:dyDescent="0.2">
      <c r="A230" s="218"/>
      <c r="B230" s="197"/>
      <c r="C230" s="67" t="s">
        <v>263</v>
      </c>
      <c r="D230" s="47"/>
      <c r="E230" s="56">
        <v>1</v>
      </c>
      <c r="F230" s="49" t="s">
        <v>29</v>
      </c>
      <c r="G230" s="113" t="s">
        <v>30</v>
      </c>
      <c r="H230" s="113" t="s">
        <v>31</v>
      </c>
      <c r="I230" s="117" t="s">
        <v>32</v>
      </c>
      <c r="J230" s="74" t="s">
        <v>33</v>
      </c>
      <c r="K230" s="55">
        <v>59.395248000000002</v>
      </c>
      <c r="L230" s="55">
        <v>59.395248000000002</v>
      </c>
      <c r="M230" s="55"/>
      <c r="N230" s="51">
        <v>0</v>
      </c>
      <c r="O230" s="51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143">
        <f t="shared" si="76"/>
        <v>1</v>
      </c>
      <c r="AB230" s="143">
        <f t="shared" si="93"/>
        <v>59.395248000000002</v>
      </c>
      <c r="AC230" s="143"/>
      <c r="AD230" s="52"/>
      <c r="AE230" s="52"/>
      <c r="AF230" s="52"/>
      <c r="AG230" s="52"/>
      <c r="AH230" s="53"/>
      <c r="AI230" s="53"/>
      <c r="AJ230" s="151"/>
      <c r="AK230" s="147">
        <f t="shared" si="94"/>
        <v>59.395248000000002</v>
      </c>
      <c r="AL230" s="15"/>
    </row>
    <row r="231" spans="1:38" s="16" customFormat="1" ht="33" customHeight="1" x14ac:dyDescent="0.2">
      <c r="A231" s="218"/>
      <c r="B231" s="197"/>
      <c r="C231" s="67" t="s">
        <v>264</v>
      </c>
      <c r="D231" s="47"/>
      <c r="E231" s="56">
        <v>1</v>
      </c>
      <c r="F231" s="49" t="s">
        <v>265</v>
      </c>
      <c r="G231" s="113" t="s">
        <v>30</v>
      </c>
      <c r="H231" s="113" t="s">
        <v>31</v>
      </c>
      <c r="I231" s="117" t="s">
        <v>32</v>
      </c>
      <c r="J231" s="74" t="s">
        <v>38</v>
      </c>
      <c r="K231" s="55">
        <v>196.02</v>
      </c>
      <c r="L231" s="55">
        <v>196.02</v>
      </c>
      <c r="M231" s="55"/>
      <c r="N231" s="51">
        <v>0</v>
      </c>
      <c r="O231" s="51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143">
        <f t="shared" si="76"/>
        <v>1</v>
      </c>
      <c r="AB231" s="143">
        <f t="shared" si="93"/>
        <v>196.02</v>
      </c>
      <c r="AC231" s="143"/>
      <c r="AD231" s="52"/>
      <c r="AE231" s="52"/>
      <c r="AF231" s="52"/>
      <c r="AG231" s="52"/>
      <c r="AH231" s="53"/>
      <c r="AI231" s="53"/>
      <c r="AJ231" s="151"/>
      <c r="AK231" s="147">
        <f t="shared" si="94"/>
        <v>196.02</v>
      </c>
      <c r="AL231" s="15"/>
    </row>
    <row r="232" spans="1:38" s="16" customFormat="1" ht="33" customHeight="1" x14ac:dyDescent="0.2">
      <c r="A232" s="218"/>
      <c r="B232" s="197"/>
      <c r="C232" s="67" t="s">
        <v>266</v>
      </c>
      <c r="D232" s="47"/>
      <c r="E232" s="56">
        <v>1</v>
      </c>
      <c r="F232" s="49" t="s">
        <v>29</v>
      </c>
      <c r="G232" s="113" t="s">
        <v>30</v>
      </c>
      <c r="H232" s="113" t="s">
        <v>31</v>
      </c>
      <c r="I232" s="117" t="s">
        <v>32</v>
      </c>
      <c r="J232" s="74" t="s">
        <v>38</v>
      </c>
      <c r="K232" s="55">
        <v>53.46</v>
      </c>
      <c r="L232" s="55">
        <v>53.46</v>
      </c>
      <c r="M232" s="55"/>
      <c r="N232" s="51">
        <v>0</v>
      </c>
      <c r="O232" s="51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143">
        <f t="shared" si="76"/>
        <v>1</v>
      </c>
      <c r="AB232" s="143">
        <f t="shared" si="93"/>
        <v>53.46</v>
      </c>
      <c r="AC232" s="143"/>
      <c r="AD232" s="52"/>
      <c r="AE232" s="52"/>
      <c r="AF232" s="52"/>
      <c r="AG232" s="52"/>
      <c r="AH232" s="53"/>
      <c r="AI232" s="53"/>
      <c r="AJ232" s="151"/>
      <c r="AK232" s="147">
        <f t="shared" si="94"/>
        <v>53.46</v>
      </c>
      <c r="AL232" s="15"/>
    </row>
    <row r="233" spans="1:38" s="16" customFormat="1" ht="33" customHeight="1" x14ac:dyDescent="0.2">
      <c r="A233" s="218"/>
      <c r="B233" s="197"/>
      <c r="C233" s="67" t="s">
        <v>267</v>
      </c>
      <c r="D233" s="47"/>
      <c r="E233" s="56">
        <v>1</v>
      </c>
      <c r="F233" s="49" t="s">
        <v>29</v>
      </c>
      <c r="G233" s="113" t="s">
        <v>30</v>
      </c>
      <c r="H233" s="113" t="s">
        <v>31</v>
      </c>
      <c r="I233" s="117" t="s">
        <v>32</v>
      </c>
      <c r="J233" s="74" t="s">
        <v>33</v>
      </c>
      <c r="K233" s="55">
        <v>514.1400000000001</v>
      </c>
      <c r="L233" s="55">
        <v>514.1400000000001</v>
      </c>
      <c r="M233" s="55"/>
      <c r="N233" s="51">
        <v>0</v>
      </c>
      <c r="O233" s="51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143">
        <f t="shared" si="76"/>
        <v>1</v>
      </c>
      <c r="AB233" s="143">
        <f t="shared" si="93"/>
        <v>514.1400000000001</v>
      </c>
      <c r="AC233" s="143"/>
      <c r="AD233" s="52"/>
      <c r="AE233" s="52"/>
      <c r="AF233" s="52"/>
      <c r="AG233" s="52"/>
      <c r="AH233" s="53"/>
      <c r="AI233" s="53"/>
      <c r="AJ233" s="151"/>
      <c r="AK233" s="147">
        <f t="shared" si="94"/>
        <v>514.1400000000001</v>
      </c>
      <c r="AL233" s="15"/>
    </row>
    <row r="234" spans="1:38" s="16" customFormat="1" ht="33" customHeight="1" x14ac:dyDescent="0.2">
      <c r="A234" s="218"/>
      <c r="B234" s="197"/>
      <c r="C234" s="67" t="s">
        <v>268</v>
      </c>
      <c r="D234" s="47"/>
      <c r="E234" s="56">
        <v>1</v>
      </c>
      <c r="F234" s="49" t="s">
        <v>29</v>
      </c>
      <c r="G234" s="113" t="s">
        <v>30</v>
      </c>
      <c r="H234" s="113" t="s">
        <v>31</v>
      </c>
      <c r="I234" s="117" t="s">
        <v>32</v>
      </c>
      <c r="J234" s="74" t="s">
        <v>33</v>
      </c>
      <c r="K234" s="55">
        <f>723.6-100</f>
        <v>623.6</v>
      </c>
      <c r="L234" s="55">
        <f>723.6-100</f>
        <v>623.6</v>
      </c>
      <c r="M234" s="55"/>
      <c r="N234" s="51">
        <v>0</v>
      </c>
      <c r="O234" s="51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143">
        <f t="shared" si="76"/>
        <v>1</v>
      </c>
      <c r="AB234" s="143">
        <f t="shared" si="93"/>
        <v>623.6</v>
      </c>
      <c r="AC234" s="143"/>
      <c r="AD234" s="52"/>
      <c r="AE234" s="52"/>
      <c r="AF234" s="52"/>
      <c r="AG234" s="52"/>
      <c r="AH234" s="53"/>
      <c r="AI234" s="53"/>
      <c r="AJ234" s="151"/>
      <c r="AK234" s="147">
        <f t="shared" si="94"/>
        <v>623.6</v>
      </c>
      <c r="AL234" s="15"/>
    </row>
    <row r="235" spans="1:38" s="16" customFormat="1" ht="33" customHeight="1" x14ac:dyDescent="0.2">
      <c r="A235" s="218"/>
      <c r="B235" s="197"/>
      <c r="C235" s="67" t="s">
        <v>778</v>
      </c>
      <c r="D235" s="47"/>
      <c r="E235" s="56">
        <v>2</v>
      </c>
      <c r="F235" s="49" t="s">
        <v>29</v>
      </c>
      <c r="G235" s="113" t="s">
        <v>30</v>
      </c>
      <c r="H235" s="113" t="s">
        <v>31</v>
      </c>
      <c r="I235" s="117" t="s">
        <v>32</v>
      </c>
      <c r="J235" s="74"/>
      <c r="K235" s="55">
        <v>50</v>
      </c>
      <c r="L235" s="55">
        <f>E235*K235</f>
        <v>100</v>
      </c>
      <c r="M235" s="55"/>
      <c r="N235" s="51"/>
      <c r="O235" s="51"/>
      <c r="P235" s="52"/>
      <c r="Q235" s="52"/>
      <c r="R235" s="52"/>
      <c r="S235" s="52"/>
      <c r="T235" s="52"/>
      <c r="U235" s="52">
        <v>2</v>
      </c>
      <c r="V235" s="52">
        <v>100</v>
      </c>
      <c r="W235" s="52"/>
      <c r="X235" s="52"/>
      <c r="Y235" s="52"/>
      <c r="Z235" s="52"/>
      <c r="AA235" s="143"/>
      <c r="AB235" s="143"/>
      <c r="AC235" s="143"/>
      <c r="AD235" s="52"/>
      <c r="AE235" s="52"/>
      <c r="AF235" s="52"/>
      <c r="AG235" s="52"/>
      <c r="AH235" s="53"/>
      <c r="AI235" s="53"/>
      <c r="AJ235" s="151"/>
      <c r="AK235" s="147">
        <f t="shared" si="94"/>
        <v>100</v>
      </c>
      <c r="AL235" s="15"/>
    </row>
    <row r="236" spans="1:38" s="16" customFormat="1" ht="33" customHeight="1" x14ac:dyDescent="0.2">
      <c r="A236" s="218"/>
      <c r="B236" s="197"/>
      <c r="C236" s="67" t="s">
        <v>269</v>
      </c>
      <c r="D236" s="47"/>
      <c r="E236" s="56">
        <v>1</v>
      </c>
      <c r="F236" s="49" t="s">
        <v>29</v>
      </c>
      <c r="G236" s="113" t="s">
        <v>30</v>
      </c>
      <c r="H236" s="113" t="s">
        <v>31</v>
      </c>
      <c r="I236" s="117" t="s">
        <v>32</v>
      </c>
      <c r="J236" s="74" t="s">
        <v>38</v>
      </c>
      <c r="K236" s="55">
        <v>432</v>
      </c>
      <c r="L236" s="55">
        <v>432</v>
      </c>
      <c r="M236" s="55"/>
      <c r="N236" s="51">
        <v>0</v>
      </c>
      <c r="O236" s="51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143">
        <f t="shared" si="76"/>
        <v>1</v>
      </c>
      <c r="AB236" s="143">
        <f t="shared" si="93"/>
        <v>432</v>
      </c>
      <c r="AC236" s="143"/>
      <c r="AD236" s="52"/>
      <c r="AE236" s="52"/>
      <c r="AF236" s="52"/>
      <c r="AG236" s="52"/>
      <c r="AH236" s="53"/>
      <c r="AI236" s="53"/>
      <c r="AJ236" s="151"/>
      <c r="AK236" s="147">
        <f t="shared" si="94"/>
        <v>432</v>
      </c>
      <c r="AL236" s="15"/>
    </row>
    <row r="237" spans="1:38" s="16" customFormat="1" ht="15" customHeight="1" x14ac:dyDescent="0.2">
      <c r="A237" s="218"/>
      <c r="B237" s="193">
        <v>24703</v>
      </c>
      <c r="C237" s="83" t="s">
        <v>270</v>
      </c>
      <c r="D237" s="83"/>
      <c r="E237" s="83"/>
      <c r="F237" s="83"/>
      <c r="G237" s="128"/>
      <c r="H237" s="128"/>
      <c r="I237" s="128"/>
      <c r="J237" s="83"/>
      <c r="K237" s="83"/>
      <c r="L237" s="139">
        <f>SUM(L238:L257)</f>
        <v>24146.87</v>
      </c>
      <c r="M237" s="139">
        <f t="shared" ref="M237:AK237" si="95">SUM(M238:M257)</f>
        <v>0</v>
      </c>
      <c r="N237" s="139">
        <f t="shared" si="95"/>
        <v>0</v>
      </c>
      <c r="O237" s="139">
        <f t="shared" si="95"/>
        <v>0</v>
      </c>
      <c r="P237" s="139">
        <f t="shared" si="95"/>
        <v>0</v>
      </c>
      <c r="Q237" s="139">
        <f t="shared" si="95"/>
        <v>0</v>
      </c>
      <c r="R237" s="139">
        <f t="shared" si="95"/>
        <v>0</v>
      </c>
      <c r="S237" s="139">
        <f t="shared" si="95"/>
        <v>0</v>
      </c>
      <c r="T237" s="139">
        <f t="shared" si="95"/>
        <v>0</v>
      </c>
      <c r="U237" s="139">
        <f t="shared" si="95"/>
        <v>295.39999999999998</v>
      </c>
      <c r="V237" s="139">
        <f t="shared" si="95"/>
        <v>24041.599999999999</v>
      </c>
      <c r="W237" s="139">
        <f t="shared" si="95"/>
        <v>0</v>
      </c>
      <c r="X237" s="139">
        <f t="shared" si="95"/>
        <v>0</v>
      </c>
      <c r="Y237" s="139">
        <f t="shared" si="95"/>
        <v>0</v>
      </c>
      <c r="Z237" s="139">
        <f t="shared" si="95"/>
        <v>0</v>
      </c>
      <c r="AA237" s="139">
        <f t="shared" si="95"/>
        <v>1</v>
      </c>
      <c r="AB237" s="139">
        <f t="shared" si="95"/>
        <v>105.27</v>
      </c>
      <c r="AC237" s="139">
        <f t="shared" si="95"/>
        <v>0</v>
      </c>
      <c r="AD237" s="139">
        <f t="shared" si="95"/>
        <v>0</v>
      </c>
      <c r="AE237" s="139">
        <f t="shared" si="95"/>
        <v>0</v>
      </c>
      <c r="AF237" s="139">
        <f t="shared" si="95"/>
        <v>0</v>
      </c>
      <c r="AG237" s="139">
        <f t="shared" si="95"/>
        <v>0</v>
      </c>
      <c r="AH237" s="139">
        <f t="shared" si="95"/>
        <v>0</v>
      </c>
      <c r="AI237" s="139">
        <f t="shared" si="95"/>
        <v>0</v>
      </c>
      <c r="AJ237" s="139">
        <f t="shared" si="95"/>
        <v>0</v>
      </c>
      <c r="AK237" s="139">
        <f t="shared" si="95"/>
        <v>24146.87</v>
      </c>
      <c r="AL237" s="15"/>
    </row>
    <row r="238" spans="1:38" s="16" customFormat="1" ht="33" x14ac:dyDescent="0.2">
      <c r="A238" s="218"/>
      <c r="B238" s="199"/>
      <c r="C238" s="73" t="s">
        <v>271</v>
      </c>
      <c r="D238" s="47"/>
      <c r="E238" s="56">
        <v>0</v>
      </c>
      <c r="F238" s="49" t="s">
        <v>29</v>
      </c>
      <c r="G238" s="113" t="s">
        <v>30</v>
      </c>
      <c r="H238" s="113" t="s">
        <v>31</v>
      </c>
      <c r="I238" s="117" t="s">
        <v>32</v>
      </c>
      <c r="J238" s="74" t="s">
        <v>33</v>
      </c>
      <c r="K238" s="55">
        <v>26.997840000000004</v>
      </c>
      <c r="L238" s="55">
        <v>0</v>
      </c>
      <c r="M238" s="55"/>
      <c r="N238" s="51">
        <v>0</v>
      </c>
      <c r="O238" s="51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143">
        <f t="shared" si="76"/>
        <v>0</v>
      </c>
      <c r="AB238" s="143">
        <f t="shared" ref="AB238:AB257" si="96">L238-N238-P238-R238-T238-V238-X238</f>
        <v>0</v>
      </c>
      <c r="AC238" s="143"/>
      <c r="AD238" s="52"/>
      <c r="AE238" s="52"/>
      <c r="AF238" s="52"/>
      <c r="AG238" s="52"/>
      <c r="AH238" s="53"/>
      <c r="AI238" s="53"/>
      <c r="AJ238" s="151"/>
      <c r="AK238" s="147">
        <f t="shared" ref="AK238:AK257" si="97">N238+P238+R238+T238+V238+X238+Z238+AB238+AD238+AF238+AH238+AJ238</f>
        <v>0</v>
      </c>
      <c r="AL238" s="15"/>
    </row>
    <row r="239" spans="1:38" s="16" customFormat="1" ht="33" customHeight="1" x14ac:dyDescent="0.2">
      <c r="A239" s="218"/>
      <c r="B239" s="199"/>
      <c r="C239" s="73" t="s">
        <v>272</v>
      </c>
      <c r="D239" s="47"/>
      <c r="E239" s="56">
        <v>0</v>
      </c>
      <c r="F239" s="49" t="s">
        <v>29</v>
      </c>
      <c r="G239" s="113" t="s">
        <v>30</v>
      </c>
      <c r="H239" s="113" t="s">
        <v>31</v>
      </c>
      <c r="I239" s="117" t="s">
        <v>32</v>
      </c>
      <c r="J239" s="74" t="s">
        <v>38</v>
      </c>
      <c r="K239" s="55">
        <v>11.88</v>
      </c>
      <c r="L239" s="55">
        <v>0</v>
      </c>
      <c r="M239" s="55"/>
      <c r="N239" s="51">
        <v>0</v>
      </c>
      <c r="O239" s="51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143">
        <f t="shared" si="76"/>
        <v>0</v>
      </c>
      <c r="AB239" s="143">
        <f t="shared" si="96"/>
        <v>0</v>
      </c>
      <c r="AC239" s="143"/>
      <c r="AD239" s="52"/>
      <c r="AE239" s="52"/>
      <c r="AF239" s="52"/>
      <c r="AG239" s="52"/>
      <c r="AH239" s="53"/>
      <c r="AI239" s="53"/>
      <c r="AJ239" s="151"/>
      <c r="AK239" s="147">
        <f t="shared" si="97"/>
        <v>0</v>
      </c>
      <c r="AL239" s="15"/>
    </row>
    <row r="240" spans="1:38" s="78" customFormat="1" ht="33" customHeight="1" x14ac:dyDescent="0.2">
      <c r="A240" s="218"/>
      <c r="B240" s="199"/>
      <c r="C240" s="73" t="s">
        <v>273</v>
      </c>
      <c r="D240" s="47"/>
      <c r="E240" s="56">
        <v>0</v>
      </c>
      <c r="F240" s="49" t="s">
        <v>29</v>
      </c>
      <c r="G240" s="113" t="s">
        <v>30</v>
      </c>
      <c r="H240" s="113" t="s">
        <v>31</v>
      </c>
      <c r="I240" s="117" t="s">
        <v>32</v>
      </c>
      <c r="J240" s="74" t="s">
        <v>38</v>
      </c>
      <c r="K240" s="55">
        <v>7.13</v>
      </c>
      <c r="L240" s="55">
        <v>0</v>
      </c>
      <c r="M240" s="55"/>
      <c r="N240" s="51">
        <v>0</v>
      </c>
      <c r="O240" s="51"/>
      <c r="P240" s="75"/>
      <c r="Q240" s="75"/>
      <c r="R240" s="76"/>
      <c r="S240" s="76"/>
      <c r="T240" s="75"/>
      <c r="U240" s="75"/>
      <c r="V240" s="76"/>
      <c r="W240" s="76"/>
      <c r="X240" s="76"/>
      <c r="Y240" s="76"/>
      <c r="Z240" s="52"/>
      <c r="AA240" s="143">
        <f t="shared" si="76"/>
        <v>0</v>
      </c>
      <c r="AB240" s="143">
        <f t="shared" si="96"/>
        <v>0</v>
      </c>
      <c r="AC240" s="143"/>
      <c r="AD240" s="77"/>
      <c r="AE240" s="77"/>
      <c r="AF240" s="77"/>
      <c r="AG240" s="77"/>
      <c r="AH240" s="53"/>
      <c r="AI240" s="53"/>
      <c r="AJ240" s="151"/>
      <c r="AK240" s="147">
        <f t="shared" si="97"/>
        <v>0</v>
      </c>
      <c r="AL240" s="15"/>
    </row>
    <row r="241" spans="1:38" s="78" customFormat="1" ht="33" customHeight="1" x14ac:dyDescent="0.2">
      <c r="A241" s="218"/>
      <c r="B241" s="199"/>
      <c r="C241" s="73" t="s">
        <v>274</v>
      </c>
      <c r="D241" s="47"/>
      <c r="E241" s="56">
        <v>74</v>
      </c>
      <c r="F241" s="49" t="s">
        <v>29</v>
      </c>
      <c r="G241" s="113" t="s">
        <v>30</v>
      </c>
      <c r="H241" s="113" t="s">
        <v>31</v>
      </c>
      <c r="I241" s="117" t="s">
        <v>32</v>
      </c>
      <c r="J241" s="74" t="s">
        <v>33</v>
      </c>
      <c r="K241" s="55">
        <v>0</v>
      </c>
      <c r="L241" s="55">
        <f>13690</f>
        <v>13690</v>
      </c>
      <c r="M241" s="55"/>
      <c r="N241" s="51">
        <v>0</v>
      </c>
      <c r="O241" s="51"/>
      <c r="P241" s="75"/>
      <c r="Q241" s="75"/>
      <c r="R241" s="76"/>
      <c r="S241" s="76"/>
      <c r="T241" s="75"/>
      <c r="U241" s="75">
        <v>74</v>
      </c>
      <c r="V241" s="76">
        <v>13690</v>
      </c>
      <c r="W241" s="76"/>
      <c r="X241" s="76"/>
      <c r="Y241" s="76"/>
      <c r="Z241" s="52"/>
      <c r="AA241" s="143">
        <f t="shared" si="76"/>
        <v>0</v>
      </c>
      <c r="AB241" s="143">
        <f t="shared" si="96"/>
        <v>0</v>
      </c>
      <c r="AC241" s="143"/>
      <c r="AD241" s="77"/>
      <c r="AE241" s="77"/>
      <c r="AF241" s="77"/>
      <c r="AG241" s="77"/>
      <c r="AH241" s="53"/>
      <c r="AI241" s="53"/>
      <c r="AJ241" s="151"/>
      <c r="AK241" s="147">
        <f t="shared" si="97"/>
        <v>13690</v>
      </c>
      <c r="AL241" s="15"/>
    </row>
    <row r="242" spans="1:38" s="78" customFormat="1" ht="33" customHeight="1" x14ac:dyDescent="0.2">
      <c r="A242" s="218"/>
      <c r="B242" s="199"/>
      <c r="C242" s="73" t="s">
        <v>275</v>
      </c>
      <c r="D242" s="47"/>
      <c r="E242" s="56">
        <v>10</v>
      </c>
      <c r="F242" s="49" t="s">
        <v>29</v>
      </c>
      <c r="G242" s="113" t="s">
        <v>30</v>
      </c>
      <c r="H242" s="113" t="s">
        <v>31</v>
      </c>
      <c r="I242" s="117" t="s">
        <v>32</v>
      </c>
      <c r="J242" s="74" t="s">
        <v>33</v>
      </c>
      <c r="K242" s="55">
        <v>0</v>
      </c>
      <c r="L242" s="55">
        <v>470</v>
      </c>
      <c r="M242" s="55"/>
      <c r="N242" s="51">
        <v>0</v>
      </c>
      <c r="O242" s="51"/>
      <c r="P242" s="75"/>
      <c r="Q242" s="75"/>
      <c r="R242" s="76"/>
      <c r="S242" s="76"/>
      <c r="T242" s="75"/>
      <c r="U242" s="75">
        <v>10</v>
      </c>
      <c r="V242" s="76">
        <v>470</v>
      </c>
      <c r="W242" s="76"/>
      <c r="X242" s="76"/>
      <c r="Y242" s="76"/>
      <c r="Z242" s="52"/>
      <c r="AA242" s="143">
        <f t="shared" si="76"/>
        <v>0</v>
      </c>
      <c r="AB242" s="143">
        <f t="shared" si="96"/>
        <v>0</v>
      </c>
      <c r="AC242" s="143"/>
      <c r="AD242" s="77"/>
      <c r="AE242" s="77"/>
      <c r="AF242" s="77"/>
      <c r="AG242" s="77"/>
      <c r="AH242" s="53"/>
      <c r="AI242" s="53"/>
      <c r="AJ242" s="151"/>
      <c r="AK242" s="147">
        <f t="shared" si="97"/>
        <v>470</v>
      </c>
      <c r="AL242" s="15"/>
    </row>
    <row r="243" spans="1:38" s="78" customFormat="1" ht="33" customHeight="1" x14ac:dyDescent="0.2">
      <c r="A243" s="218"/>
      <c r="B243" s="199"/>
      <c r="C243" s="73" t="s">
        <v>276</v>
      </c>
      <c r="D243" s="47"/>
      <c r="E243" s="56">
        <v>18</v>
      </c>
      <c r="F243" s="49" t="s">
        <v>29</v>
      </c>
      <c r="G243" s="113" t="s">
        <v>30</v>
      </c>
      <c r="H243" s="113" t="s">
        <v>31</v>
      </c>
      <c r="I243" s="117" t="s">
        <v>32</v>
      </c>
      <c r="J243" s="74" t="s">
        <v>33</v>
      </c>
      <c r="K243" s="55">
        <v>0</v>
      </c>
      <c r="L243" s="55">
        <f>432</f>
        <v>432</v>
      </c>
      <c r="M243" s="55"/>
      <c r="N243" s="51">
        <v>0</v>
      </c>
      <c r="O243" s="51"/>
      <c r="P243" s="75"/>
      <c r="Q243" s="75"/>
      <c r="R243" s="76"/>
      <c r="S243" s="76"/>
      <c r="T243" s="75"/>
      <c r="U243" s="75">
        <v>18</v>
      </c>
      <c r="V243" s="76">
        <v>432</v>
      </c>
      <c r="W243" s="76"/>
      <c r="X243" s="76"/>
      <c r="Y243" s="76"/>
      <c r="Z243" s="52"/>
      <c r="AA243" s="143">
        <f t="shared" si="76"/>
        <v>0</v>
      </c>
      <c r="AB243" s="143">
        <f t="shared" si="96"/>
        <v>0</v>
      </c>
      <c r="AC243" s="143"/>
      <c r="AD243" s="77"/>
      <c r="AE243" s="77"/>
      <c r="AF243" s="77"/>
      <c r="AG243" s="77"/>
      <c r="AH243" s="53"/>
      <c r="AI243" s="53"/>
      <c r="AJ243" s="151"/>
      <c r="AK243" s="147">
        <f t="shared" si="97"/>
        <v>432</v>
      </c>
      <c r="AL243" s="15"/>
    </row>
    <row r="244" spans="1:38" s="78" customFormat="1" ht="33" customHeight="1" x14ac:dyDescent="0.2">
      <c r="A244" s="218"/>
      <c r="B244" s="199"/>
      <c r="C244" s="73" t="s">
        <v>277</v>
      </c>
      <c r="D244" s="47"/>
      <c r="E244" s="56">
        <v>1</v>
      </c>
      <c r="F244" s="49" t="s">
        <v>29</v>
      </c>
      <c r="G244" s="113" t="s">
        <v>30</v>
      </c>
      <c r="H244" s="113" t="s">
        <v>31</v>
      </c>
      <c r="I244" s="117" t="s">
        <v>32</v>
      </c>
      <c r="J244" s="74" t="s">
        <v>33</v>
      </c>
      <c r="K244" s="55">
        <v>0</v>
      </c>
      <c r="L244" s="55">
        <v>534</v>
      </c>
      <c r="M244" s="55"/>
      <c r="N244" s="51">
        <v>0</v>
      </c>
      <c r="O244" s="51"/>
      <c r="P244" s="75"/>
      <c r="Q244" s="75"/>
      <c r="R244" s="76"/>
      <c r="S244" s="76"/>
      <c r="T244" s="75"/>
      <c r="U244" s="75">
        <v>1</v>
      </c>
      <c r="V244" s="76">
        <v>534</v>
      </c>
      <c r="W244" s="76"/>
      <c r="X244" s="76"/>
      <c r="Y244" s="76"/>
      <c r="Z244" s="52"/>
      <c r="AA244" s="143">
        <f t="shared" si="76"/>
        <v>0</v>
      </c>
      <c r="AB244" s="143">
        <f t="shared" si="96"/>
        <v>0</v>
      </c>
      <c r="AC244" s="143"/>
      <c r="AD244" s="77"/>
      <c r="AE244" s="77"/>
      <c r="AF244" s="77"/>
      <c r="AG244" s="77"/>
      <c r="AH244" s="53"/>
      <c r="AI244" s="53"/>
      <c r="AJ244" s="151"/>
      <c r="AK244" s="147">
        <f t="shared" si="97"/>
        <v>534</v>
      </c>
      <c r="AL244" s="15"/>
    </row>
    <row r="245" spans="1:38" s="78" customFormat="1" ht="33" customHeight="1" x14ac:dyDescent="0.2">
      <c r="A245" s="218"/>
      <c r="B245" s="199"/>
      <c r="C245" s="73" t="s">
        <v>278</v>
      </c>
      <c r="D245" s="47"/>
      <c r="E245" s="56">
        <v>100</v>
      </c>
      <c r="F245" s="49" t="s">
        <v>29</v>
      </c>
      <c r="G245" s="113" t="s">
        <v>30</v>
      </c>
      <c r="H245" s="113" t="s">
        <v>31</v>
      </c>
      <c r="I245" s="117" t="s">
        <v>32</v>
      </c>
      <c r="J245" s="74" t="s">
        <v>33</v>
      </c>
      <c r="K245" s="55">
        <v>1</v>
      </c>
      <c r="L245" s="55">
        <f>100</f>
        <v>100</v>
      </c>
      <c r="M245" s="55"/>
      <c r="N245" s="51">
        <v>0</v>
      </c>
      <c r="O245" s="51"/>
      <c r="P245" s="75"/>
      <c r="Q245" s="75"/>
      <c r="R245" s="76"/>
      <c r="S245" s="76"/>
      <c r="T245" s="75"/>
      <c r="U245" s="75">
        <v>100</v>
      </c>
      <c r="V245" s="76">
        <v>100</v>
      </c>
      <c r="W245" s="76"/>
      <c r="X245" s="76"/>
      <c r="Y245" s="76"/>
      <c r="Z245" s="52"/>
      <c r="AA245" s="143">
        <f t="shared" si="76"/>
        <v>0</v>
      </c>
      <c r="AB245" s="143">
        <f t="shared" si="96"/>
        <v>0</v>
      </c>
      <c r="AC245" s="143"/>
      <c r="AD245" s="77"/>
      <c r="AE245" s="77"/>
      <c r="AF245" s="77"/>
      <c r="AG245" s="77"/>
      <c r="AH245" s="53"/>
      <c r="AI245" s="53"/>
      <c r="AJ245" s="151"/>
      <c r="AK245" s="147">
        <f t="shared" si="97"/>
        <v>100</v>
      </c>
      <c r="AL245" s="15"/>
    </row>
    <row r="246" spans="1:38" s="78" customFormat="1" ht="33" customHeight="1" x14ac:dyDescent="0.2">
      <c r="A246" s="218"/>
      <c r="B246" s="199"/>
      <c r="C246" s="73" t="s">
        <v>279</v>
      </c>
      <c r="D246" s="47"/>
      <c r="E246" s="56">
        <v>0.4</v>
      </c>
      <c r="F246" s="49" t="s">
        <v>29</v>
      </c>
      <c r="G246" s="113" t="s">
        <v>30</v>
      </c>
      <c r="H246" s="113" t="s">
        <v>31</v>
      </c>
      <c r="I246" s="117" t="s">
        <v>32</v>
      </c>
      <c r="J246" s="74" t="s">
        <v>33</v>
      </c>
      <c r="K246" s="55">
        <v>140</v>
      </c>
      <c r="L246" s="55">
        <f>E246*K246</f>
        <v>56</v>
      </c>
      <c r="M246" s="55"/>
      <c r="N246" s="51">
        <v>0</v>
      </c>
      <c r="O246" s="51"/>
      <c r="P246" s="75"/>
      <c r="Q246" s="75"/>
      <c r="R246" s="76"/>
      <c r="S246" s="76"/>
      <c r="T246" s="75"/>
      <c r="U246" s="75">
        <v>0.4</v>
      </c>
      <c r="V246" s="76">
        <v>56</v>
      </c>
      <c r="W246" s="76"/>
      <c r="X246" s="76"/>
      <c r="Y246" s="76"/>
      <c r="Z246" s="52"/>
      <c r="AA246" s="143">
        <f t="shared" ref="AA246:AA306" si="98">E246-M246-O246-Q246-S246-U246-W246</f>
        <v>0</v>
      </c>
      <c r="AB246" s="143">
        <f t="shared" si="96"/>
        <v>0</v>
      </c>
      <c r="AC246" s="143"/>
      <c r="AD246" s="77"/>
      <c r="AE246" s="77"/>
      <c r="AF246" s="77"/>
      <c r="AG246" s="77"/>
      <c r="AH246" s="53"/>
      <c r="AI246" s="53"/>
      <c r="AJ246" s="151"/>
      <c r="AK246" s="147">
        <f t="shared" si="97"/>
        <v>56</v>
      </c>
      <c r="AL246" s="15"/>
    </row>
    <row r="247" spans="1:38" s="78" customFormat="1" ht="33" customHeight="1" x14ac:dyDescent="0.2">
      <c r="A247" s="218"/>
      <c r="B247" s="199"/>
      <c r="C247" s="73" t="s">
        <v>280</v>
      </c>
      <c r="D247" s="47"/>
      <c r="E247" s="56">
        <v>1</v>
      </c>
      <c r="F247" s="49" t="s">
        <v>29</v>
      </c>
      <c r="G247" s="113" t="s">
        <v>30</v>
      </c>
      <c r="H247" s="113" t="s">
        <v>31</v>
      </c>
      <c r="I247" s="117" t="s">
        <v>32</v>
      </c>
      <c r="J247" s="74" t="s">
        <v>33</v>
      </c>
      <c r="K247" s="55">
        <v>0</v>
      </c>
      <c r="L247" s="55">
        <f>192.44-87.17</f>
        <v>105.27</v>
      </c>
      <c r="M247" s="55"/>
      <c r="N247" s="51">
        <v>0</v>
      </c>
      <c r="O247" s="51"/>
      <c r="P247" s="75"/>
      <c r="Q247" s="75"/>
      <c r="R247" s="76"/>
      <c r="S247" s="76"/>
      <c r="T247" s="75"/>
      <c r="U247" s="75"/>
      <c r="V247" s="76"/>
      <c r="W247" s="76"/>
      <c r="X247" s="76"/>
      <c r="Y247" s="76"/>
      <c r="Z247" s="52"/>
      <c r="AA247" s="143">
        <f t="shared" si="98"/>
        <v>1</v>
      </c>
      <c r="AB247" s="143">
        <f t="shared" si="96"/>
        <v>105.27</v>
      </c>
      <c r="AC247" s="143"/>
      <c r="AD247" s="77"/>
      <c r="AE247" s="77"/>
      <c r="AF247" s="77"/>
      <c r="AG247" s="77"/>
      <c r="AH247" s="53"/>
      <c r="AI247" s="53"/>
      <c r="AJ247" s="151"/>
      <c r="AK247" s="147">
        <f t="shared" si="97"/>
        <v>105.27</v>
      </c>
      <c r="AL247" s="15"/>
    </row>
    <row r="248" spans="1:38" s="78" customFormat="1" ht="33" customHeight="1" x14ac:dyDescent="0.2">
      <c r="A248" s="218"/>
      <c r="B248" s="199"/>
      <c r="C248" s="73" t="s">
        <v>281</v>
      </c>
      <c r="D248" s="47"/>
      <c r="E248" s="56">
        <v>1</v>
      </c>
      <c r="F248" s="49" t="s">
        <v>29</v>
      </c>
      <c r="G248" s="113" t="s">
        <v>30</v>
      </c>
      <c r="H248" s="113" t="s">
        <v>31</v>
      </c>
      <c r="I248" s="117" t="s">
        <v>32</v>
      </c>
      <c r="J248" s="74" t="s">
        <v>33</v>
      </c>
      <c r="K248" s="55">
        <v>0</v>
      </c>
      <c r="L248" s="55">
        <v>150</v>
      </c>
      <c r="M248" s="55"/>
      <c r="N248" s="51">
        <v>0</v>
      </c>
      <c r="O248" s="51"/>
      <c r="P248" s="75"/>
      <c r="Q248" s="75"/>
      <c r="R248" s="76"/>
      <c r="S248" s="76"/>
      <c r="T248" s="75"/>
      <c r="U248" s="75">
        <v>1</v>
      </c>
      <c r="V248" s="76">
        <v>150</v>
      </c>
      <c r="W248" s="76"/>
      <c r="X248" s="76"/>
      <c r="Y248" s="76"/>
      <c r="Z248" s="52"/>
      <c r="AA248" s="143">
        <f t="shared" si="98"/>
        <v>0</v>
      </c>
      <c r="AB248" s="143">
        <f t="shared" si="96"/>
        <v>0</v>
      </c>
      <c r="AC248" s="143"/>
      <c r="AD248" s="77"/>
      <c r="AE248" s="77"/>
      <c r="AF248" s="77"/>
      <c r="AG248" s="77"/>
      <c r="AH248" s="53"/>
      <c r="AI248" s="53"/>
      <c r="AJ248" s="151"/>
      <c r="AK248" s="147">
        <f t="shared" si="97"/>
        <v>150</v>
      </c>
      <c r="AL248" s="15"/>
    </row>
    <row r="249" spans="1:38" s="78" customFormat="1" ht="33" customHeight="1" x14ac:dyDescent="0.2">
      <c r="A249" s="218"/>
      <c r="B249" s="199"/>
      <c r="C249" s="73" t="s">
        <v>282</v>
      </c>
      <c r="D249" s="47"/>
      <c r="E249" s="56">
        <v>4</v>
      </c>
      <c r="F249" s="49" t="s">
        <v>29</v>
      </c>
      <c r="G249" s="113" t="s">
        <v>30</v>
      </c>
      <c r="H249" s="113" t="s">
        <v>31</v>
      </c>
      <c r="I249" s="117" t="s">
        <v>32</v>
      </c>
      <c r="J249" s="74" t="s">
        <v>33</v>
      </c>
      <c r="K249" s="55">
        <v>0</v>
      </c>
      <c r="L249" s="55">
        <v>600</v>
      </c>
      <c r="M249" s="55"/>
      <c r="N249" s="51">
        <v>0</v>
      </c>
      <c r="O249" s="51"/>
      <c r="P249" s="75"/>
      <c r="Q249" s="75"/>
      <c r="R249" s="76"/>
      <c r="S249" s="76"/>
      <c r="T249" s="75"/>
      <c r="U249" s="75">
        <v>4</v>
      </c>
      <c r="V249" s="76">
        <v>600</v>
      </c>
      <c r="W249" s="76"/>
      <c r="X249" s="76"/>
      <c r="Y249" s="76"/>
      <c r="Z249" s="52"/>
      <c r="AA249" s="143">
        <f t="shared" si="98"/>
        <v>0</v>
      </c>
      <c r="AB249" s="143">
        <f t="shared" si="96"/>
        <v>0</v>
      </c>
      <c r="AC249" s="143"/>
      <c r="AD249" s="77"/>
      <c r="AE249" s="77"/>
      <c r="AF249" s="77"/>
      <c r="AG249" s="77"/>
      <c r="AH249" s="53"/>
      <c r="AI249" s="53"/>
      <c r="AJ249" s="151"/>
      <c r="AK249" s="147">
        <f t="shared" si="97"/>
        <v>600</v>
      </c>
      <c r="AL249" s="15"/>
    </row>
    <row r="250" spans="1:38" s="78" customFormat="1" ht="33" customHeight="1" x14ac:dyDescent="0.2">
      <c r="A250" s="218"/>
      <c r="B250" s="199"/>
      <c r="C250" s="73" t="s">
        <v>283</v>
      </c>
      <c r="D250" s="47"/>
      <c r="E250" s="56">
        <v>36</v>
      </c>
      <c r="F250" s="49" t="s">
        <v>29</v>
      </c>
      <c r="G250" s="113" t="s">
        <v>30</v>
      </c>
      <c r="H250" s="113" t="s">
        <v>31</v>
      </c>
      <c r="I250" s="117" t="s">
        <v>32</v>
      </c>
      <c r="J250" s="74" t="s">
        <v>33</v>
      </c>
      <c r="K250" s="55">
        <v>0</v>
      </c>
      <c r="L250" s="55">
        <v>360</v>
      </c>
      <c r="M250" s="55"/>
      <c r="N250" s="51">
        <v>0</v>
      </c>
      <c r="O250" s="51"/>
      <c r="P250" s="75"/>
      <c r="Q250" s="75"/>
      <c r="R250" s="76"/>
      <c r="S250" s="76"/>
      <c r="T250" s="75"/>
      <c r="U250" s="75">
        <v>36</v>
      </c>
      <c r="V250" s="76">
        <v>360</v>
      </c>
      <c r="W250" s="76"/>
      <c r="X250" s="76"/>
      <c r="Y250" s="76"/>
      <c r="Z250" s="52"/>
      <c r="AA250" s="143">
        <f t="shared" si="98"/>
        <v>0</v>
      </c>
      <c r="AB250" s="143">
        <f t="shared" si="96"/>
        <v>0</v>
      </c>
      <c r="AC250" s="143"/>
      <c r="AD250" s="77"/>
      <c r="AE250" s="77"/>
      <c r="AF250" s="77"/>
      <c r="AG250" s="77"/>
      <c r="AH250" s="53"/>
      <c r="AI250" s="53"/>
      <c r="AJ250" s="151"/>
      <c r="AK250" s="147">
        <f t="shared" si="97"/>
        <v>360</v>
      </c>
      <c r="AL250" s="15"/>
    </row>
    <row r="251" spans="1:38" s="78" customFormat="1" ht="33" customHeight="1" x14ac:dyDescent="0.2">
      <c r="A251" s="218"/>
      <c r="B251" s="199"/>
      <c r="C251" s="73" t="s">
        <v>284</v>
      </c>
      <c r="D251" s="47"/>
      <c r="E251" s="56">
        <v>16</v>
      </c>
      <c r="F251" s="49" t="s">
        <v>29</v>
      </c>
      <c r="G251" s="113" t="s">
        <v>30</v>
      </c>
      <c r="H251" s="113" t="s">
        <v>31</v>
      </c>
      <c r="I251" s="117" t="s">
        <v>32</v>
      </c>
      <c r="J251" s="74" t="s">
        <v>33</v>
      </c>
      <c r="K251" s="55">
        <v>0</v>
      </c>
      <c r="L251" s="55">
        <v>153.6</v>
      </c>
      <c r="M251" s="55"/>
      <c r="N251" s="51">
        <v>0</v>
      </c>
      <c r="O251" s="51"/>
      <c r="P251" s="75"/>
      <c r="Q251" s="75"/>
      <c r="R251" s="76"/>
      <c r="S251" s="76"/>
      <c r="T251" s="75"/>
      <c r="U251" s="75">
        <v>16</v>
      </c>
      <c r="V251" s="76">
        <v>153.6</v>
      </c>
      <c r="W251" s="76"/>
      <c r="X251" s="76"/>
      <c r="Y251" s="76"/>
      <c r="Z251" s="52"/>
      <c r="AA251" s="143">
        <f t="shared" si="98"/>
        <v>0</v>
      </c>
      <c r="AB251" s="143">
        <f t="shared" si="96"/>
        <v>0</v>
      </c>
      <c r="AC251" s="143"/>
      <c r="AD251" s="77"/>
      <c r="AE251" s="77"/>
      <c r="AF251" s="77"/>
      <c r="AG251" s="77"/>
      <c r="AH251" s="53"/>
      <c r="AI251" s="53"/>
      <c r="AJ251" s="151"/>
      <c r="AK251" s="147">
        <f t="shared" si="97"/>
        <v>153.6</v>
      </c>
      <c r="AL251" s="15"/>
    </row>
    <row r="252" spans="1:38" s="78" customFormat="1" ht="33" customHeight="1" x14ac:dyDescent="0.2">
      <c r="A252" s="218"/>
      <c r="B252" s="199"/>
      <c r="C252" s="73" t="s">
        <v>285</v>
      </c>
      <c r="D252" s="47"/>
      <c r="E252" s="56">
        <v>1</v>
      </c>
      <c r="F252" s="49" t="s">
        <v>29</v>
      </c>
      <c r="G252" s="113" t="s">
        <v>30</v>
      </c>
      <c r="H252" s="113" t="s">
        <v>31</v>
      </c>
      <c r="I252" s="117" t="s">
        <v>32</v>
      </c>
      <c r="J252" s="74" t="s">
        <v>33</v>
      </c>
      <c r="K252" s="55">
        <v>0</v>
      </c>
      <c r="L252" s="55">
        <v>395</v>
      </c>
      <c r="M252" s="55"/>
      <c r="N252" s="51">
        <v>0</v>
      </c>
      <c r="O252" s="51"/>
      <c r="P252" s="75"/>
      <c r="Q252" s="75"/>
      <c r="R252" s="76"/>
      <c r="S252" s="76"/>
      <c r="T252" s="75"/>
      <c r="U252" s="75">
        <v>1</v>
      </c>
      <c r="V252" s="76">
        <v>395</v>
      </c>
      <c r="W252" s="76"/>
      <c r="X252" s="76"/>
      <c r="Y252" s="76"/>
      <c r="Z252" s="52"/>
      <c r="AA252" s="143">
        <f t="shared" si="98"/>
        <v>0</v>
      </c>
      <c r="AB252" s="143">
        <f t="shared" si="96"/>
        <v>0</v>
      </c>
      <c r="AC252" s="143"/>
      <c r="AD252" s="77"/>
      <c r="AE252" s="77"/>
      <c r="AF252" s="77"/>
      <c r="AG252" s="77"/>
      <c r="AH252" s="53"/>
      <c r="AI252" s="53"/>
      <c r="AJ252" s="151"/>
      <c r="AK252" s="147">
        <f t="shared" si="97"/>
        <v>395</v>
      </c>
      <c r="AL252" s="15"/>
    </row>
    <row r="253" spans="1:38" s="78" customFormat="1" ht="33" customHeight="1" x14ac:dyDescent="0.2">
      <c r="A253" s="218"/>
      <c r="B253" s="199"/>
      <c r="C253" s="73" t="s">
        <v>286</v>
      </c>
      <c r="D253" s="47"/>
      <c r="E253" s="56">
        <v>1</v>
      </c>
      <c r="F253" s="49" t="s">
        <v>29</v>
      </c>
      <c r="G253" s="113" t="s">
        <v>30</v>
      </c>
      <c r="H253" s="113" t="s">
        <v>31</v>
      </c>
      <c r="I253" s="117" t="s">
        <v>32</v>
      </c>
      <c r="J253" s="74" t="s">
        <v>33</v>
      </c>
      <c r="K253" s="55">
        <v>0</v>
      </c>
      <c r="L253" s="55">
        <v>219</v>
      </c>
      <c r="M253" s="55"/>
      <c r="N253" s="51">
        <v>0</v>
      </c>
      <c r="O253" s="51"/>
      <c r="P253" s="75"/>
      <c r="Q253" s="75"/>
      <c r="R253" s="76"/>
      <c r="S253" s="76"/>
      <c r="T253" s="75"/>
      <c r="U253" s="75">
        <v>1</v>
      </c>
      <c r="V253" s="76">
        <v>219</v>
      </c>
      <c r="W253" s="76"/>
      <c r="X253" s="76"/>
      <c r="Y253" s="76"/>
      <c r="Z253" s="52"/>
      <c r="AA253" s="143">
        <f t="shared" si="98"/>
        <v>0</v>
      </c>
      <c r="AB253" s="143">
        <f t="shared" si="96"/>
        <v>0</v>
      </c>
      <c r="AC253" s="143"/>
      <c r="AD253" s="77"/>
      <c r="AE253" s="77"/>
      <c r="AF253" s="77"/>
      <c r="AG253" s="77"/>
      <c r="AH253" s="53"/>
      <c r="AI253" s="53"/>
      <c r="AJ253" s="151"/>
      <c r="AK253" s="147">
        <f t="shared" si="97"/>
        <v>219</v>
      </c>
      <c r="AL253" s="15"/>
    </row>
    <row r="254" spans="1:38" s="78" customFormat="1" ht="33" customHeight="1" x14ac:dyDescent="0.2">
      <c r="A254" s="218"/>
      <c r="B254" s="199"/>
      <c r="C254" s="73" t="s">
        <v>287</v>
      </c>
      <c r="D254" s="47"/>
      <c r="E254" s="56">
        <v>4</v>
      </c>
      <c r="F254" s="49" t="s">
        <v>29</v>
      </c>
      <c r="G254" s="113" t="s">
        <v>30</v>
      </c>
      <c r="H254" s="113" t="s">
        <v>31</v>
      </c>
      <c r="I254" s="117" t="s">
        <v>32</v>
      </c>
      <c r="J254" s="74" t="s">
        <v>33</v>
      </c>
      <c r="K254" s="55">
        <v>0</v>
      </c>
      <c r="L254" s="55">
        <v>80</v>
      </c>
      <c r="M254" s="55"/>
      <c r="N254" s="51">
        <v>0</v>
      </c>
      <c r="O254" s="51"/>
      <c r="P254" s="75"/>
      <c r="Q254" s="75"/>
      <c r="R254" s="76"/>
      <c r="S254" s="76"/>
      <c r="T254" s="75"/>
      <c r="U254" s="75">
        <v>4</v>
      </c>
      <c r="V254" s="76">
        <v>80</v>
      </c>
      <c r="W254" s="76"/>
      <c r="X254" s="76"/>
      <c r="Y254" s="76"/>
      <c r="Z254" s="52"/>
      <c r="AA254" s="143">
        <f t="shared" si="98"/>
        <v>0</v>
      </c>
      <c r="AB254" s="143">
        <f t="shared" si="96"/>
        <v>0</v>
      </c>
      <c r="AC254" s="143"/>
      <c r="AD254" s="77"/>
      <c r="AE254" s="77"/>
      <c r="AF254" s="77"/>
      <c r="AG254" s="77"/>
      <c r="AH254" s="53"/>
      <c r="AI254" s="53"/>
      <c r="AJ254" s="151"/>
      <c r="AK254" s="147">
        <f t="shared" si="97"/>
        <v>80</v>
      </c>
      <c r="AL254" s="15"/>
    </row>
    <row r="255" spans="1:38" s="78" customFormat="1" ht="33" customHeight="1" x14ac:dyDescent="0.2">
      <c r="A255" s="218"/>
      <c r="B255" s="199"/>
      <c r="C255" s="73" t="s">
        <v>288</v>
      </c>
      <c r="D255" s="47"/>
      <c r="E255" s="56">
        <v>23</v>
      </c>
      <c r="F255" s="49" t="s">
        <v>29</v>
      </c>
      <c r="G255" s="113" t="s">
        <v>30</v>
      </c>
      <c r="H255" s="113" t="s">
        <v>31</v>
      </c>
      <c r="I255" s="117" t="s">
        <v>32</v>
      </c>
      <c r="J255" s="74" t="s">
        <v>33</v>
      </c>
      <c r="K255" s="55">
        <v>0</v>
      </c>
      <c r="L255" s="55">
        <v>6670</v>
      </c>
      <c r="M255" s="55"/>
      <c r="N255" s="51">
        <v>0</v>
      </c>
      <c r="O255" s="51"/>
      <c r="P255" s="75"/>
      <c r="Q255" s="75"/>
      <c r="R255" s="76"/>
      <c r="S255" s="76"/>
      <c r="T255" s="75"/>
      <c r="U255" s="75">
        <v>23</v>
      </c>
      <c r="V255" s="76">
        <v>6670</v>
      </c>
      <c r="W255" s="76"/>
      <c r="X255" s="76"/>
      <c r="Y255" s="76"/>
      <c r="Z255" s="52"/>
      <c r="AA255" s="143">
        <f t="shared" si="98"/>
        <v>0</v>
      </c>
      <c r="AB255" s="143">
        <f t="shared" si="96"/>
        <v>0</v>
      </c>
      <c r="AC255" s="143"/>
      <c r="AD255" s="77"/>
      <c r="AE255" s="77"/>
      <c r="AF255" s="77"/>
      <c r="AG255" s="77"/>
      <c r="AH255" s="53"/>
      <c r="AI255" s="53"/>
      <c r="AJ255" s="151"/>
      <c r="AK255" s="147">
        <f t="shared" si="97"/>
        <v>6670</v>
      </c>
      <c r="AL255" s="15"/>
    </row>
    <row r="256" spans="1:38" s="78" customFormat="1" ht="33" customHeight="1" x14ac:dyDescent="0.2">
      <c r="A256" s="218"/>
      <c r="B256" s="199"/>
      <c r="C256" s="73" t="s">
        <v>289</v>
      </c>
      <c r="D256" s="47"/>
      <c r="E256" s="56">
        <v>6</v>
      </c>
      <c r="F256" s="49" t="s">
        <v>29</v>
      </c>
      <c r="G256" s="113" t="s">
        <v>30</v>
      </c>
      <c r="H256" s="113" t="s">
        <v>31</v>
      </c>
      <c r="I256" s="117" t="s">
        <v>32</v>
      </c>
      <c r="J256" s="74" t="s">
        <v>33</v>
      </c>
      <c r="K256" s="55">
        <v>0</v>
      </c>
      <c r="L256" s="55">
        <v>132</v>
      </c>
      <c r="M256" s="55"/>
      <c r="N256" s="51">
        <v>0</v>
      </c>
      <c r="O256" s="51"/>
      <c r="P256" s="75"/>
      <c r="Q256" s="75"/>
      <c r="R256" s="76"/>
      <c r="S256" s="76"/>
      <c r="T256" s="75"/>
      <c r="U256" s="75">
        <v>6</v>
      </c>
      <c r="V256" s="76">
        <v>132</v>
      </c>
      <c r="W256" s="76"/>
      <c r="X256" s="76"/>
      <c r="Y256" s="76"/>
      <c r="Z256" s="52"/>
      <c r="AA256" s="143">
        <f t="shared" si="98"/>
        <v>0</v>
      </c>
      <c r="AB256" s="143">
        <f t="shared" si="96"/>
        <v>0</v>
      </c>
      <c r="AC256" s="143"/>
      <c r="AD256" s="77"/>
      <c r="AE256" s="77"/>
      <c r="AF256" s="77"/>
      <c r="AG256" s="77"/>
      <c r="AH256" s="53"/>
      <c r="AI256" s="53"/>
      <c r="AJ256" s="151"/>
      <c r="AK256" s="147">
        <f t="shared" si="97"/>
        <v>132</v>
      </c>
      <c r="AL256" s="15"/>
    </row>
    <row r="257" spans="1:38" s="78" customFormat="1" ht="33" customHeight="1" x14ac:dyDescent="0.2">
      <c r="A257" s="218"/>
      <c r="B257" s="199"/>
      <c r="C257" s="73" t="s">
        <v>290</v>
      </c>
      <c r="D257" s="47"/>
      <c r="E257" s="56">
        <v>0</v>
      </c>
      <c r="F257" s="49" t="s">
        <v>29</v>
      </c>
      <c r="G257" s="113" t="s">
        <v>30</v>
      </c>
      <c r="H257" s="113" t="s">
        <v>31</v>
      </c>
      <c r="I257" s="117" t="s">
        <v>32</v>
      </c>
      <c r="J257" s="74" t="s">
        <v>33</v>
      </c>
      <c r="K257" s="55">
        <v>269.990928</v>
      </c>
      <c r="L257" s="55">
        <v>0</v>
      </c>
      <c r="M257" s="55"/>
      <c r="N257" s="51">
        <v>0</v>
      </c>
      <c r="O257" s="51"/>
      <c r="P257" s="75"/>
      <c r="Q257" s="75"/>
      <c r="R257" s="76"/>
      <c r="S257" s="76"/>
      <c r="T257" s="75"/>
      <c r="U257" s="75"/>
      <c r="V257" s="76"/>
      <c r="W257" s="76"/>
      <c r="X257" s="76"/>
      <c r="Y257" s="76"/>
      <c r="Z257" s="52"/>
      <c r="AA257" s="143">
        <f t="shared" si="98"/>
        <v>0</v>
      </c>
      <c r="AB257" s="143">
        <f t="shared" si="96"/>
        <v>0</v>
      </c>
      <c r="AC257" s="143"/>
      <c r="AD257" s="77"/>
      <c r="AE257" s="77"/>
      <c r="AF257" s="77"/>
      <c r="AG257" s="77"/>
      <c r="AH257" s="53"/>
      <c r="AI257" s="53"/>
      <c r="AJ257" s="151"/>
      <c r="AK257" s="147">
        <f t="shared" si="97"/>
        <v>0</v>
      </c>
      <c r="AL257" s="15"/>
    </row>
    <row r="258" spans="1:38" s="16" customFormat="1" ht="18.75" customHeight="1" x14ac:dyDescent="0.2">
      <c r="A258" s="218"/>
      <c r="B258" s="201">
        <v>248</v>
      </c>
      <c r="C258" s="84" t="s">
        <v>291</v>
      </c>
      <c r="D258" s="27"/>
      <c r="E258" s="27"/>
      <c r="F258" s="27"/>
      <c r="G258" s="118"/>
      <c r="H258" s="118"/>
      <c r="I258" s="118"/>
      <c r="J258" s="27"/>
      <c r="K258" s="27"/>
      <c r="L258" s="35">
        <f>L259+L261+L263</f>
        <v>1019.6400000000001</v>
      </c>
      <c r="M258" s="35">
        <f t="shared" ref="M258:AK258" si="99">M259+M261+M263</f>
        <v>0</v>
      </c>
      <c r="N258" s="35">
        <f t="shared" si="99"/>
        <v>0</v>
      </c>
      <c r="O258" s="35">
        <f t="shared" si="99"/>
        <v>0</v>
      </c>
      <c r="P258" s="35">
        <f t="shared" si="99"/>
        <v>0</v>
      </c>
      <c r="Q258" s="35">
        <f t="shared" si="99"/>
        <v>0</v>
      </c>
      <c r="R258" s="35">
        <f t="shared" si="99"/>
        <v>0</v>
      </c>
      <c r="S258" s="35">
        <f t="shared" si="99"/>
        <v>0</v>
      </c>
      <c r="T258" s="35">
        <f t="shared" si="99"/>
        <v>0</v>
      </c>
      <c r="U258" s="35">
        <f t="shared" si="99"/>
        <v>0</v>
      </c>
      <c r="V258" s="35">
        <f t="shared" si="99"/>
        <v>825.24</v>
      </c>
      <c r="W258" s="35">
        <f t="shared" si="99"/>
        <v>0</v>
      </c>
      <c r="X258" s="35">
        <f t="shared" si="99"/>
        <v>0</v>
      </c>
      <c r="Y258" s="35">
        <f t="shared" si="99"/>
        <v>0</v>
      </c>
      <c r="Z258" s="35">
        <f t="shared" si="99"/>
        <v>0</v>
      </c>
      <c r="AA258" s="35">
        <f t="shared" si="99"/>
        <v>0</v>
      </c>
      <c r="AB258" s="35">
        <f t="shared" si="99"/>
        <v>194.40000000000003</v>
      </c>
      <c r="AC258" s="35">
        <f t="shared" si="99"/>
        <v>0</v>
      </c>
      <c r="AD258" s="35">
        <f t="shared" si="99"/>
        <v>0</v>
      </c>
      <c r="AE258" s="35">
        <f t="shared" si="99"/>
        <v>0</v>
      </c>
      <c r="AF258" s="35">
        <f t="shared" si="99"/>
        <v>0</v>
      </c>
      <c r="AG258" s="35">
        <f t="shared" si="99"/>
        <v>0</v>
      </c>
      <c r="AH258" s="35">
        <f t="shared" si="99"/>
        <v>0</v>
      </c>
      <c r="AI258" s="35">
        <f t="shared" si="99"/>
        <v>0</v>
      </c>
      <c r="AJ258" s="35">
        <f t="shared" si="99"/>
        <v>0</v>
      </c>
      <c r="AK258" s="35">
        <f t="shared" si="99"/>
        <v>1019.6400000000001</v>
      </c>
      <c r="AL258" s="15"/>
    </row>
    <row r="259" spans="1:38" s="16" customFormat="1" ht="15" customHeight="1" x14ac:dyDescent="0.2">
      <c r="A259" s="218"/>
      <c r="B259" s="193">
        <v>24801</v>
      </c>
      <c r="C259" s="83" t="s">
        <v>292</v>
      </c>
      <c r="D259" s="83"/>
      <c r="E259" s="83"/>
      <c r="F259" s="83"/>
      <c r="G259" s="128"/>
      <c r="H259" s="128"/>
      <c r="I259" s="128"/>
      <c r="J259" s="83"/>
      <c r="K259" s="83"/>
      <c r="L259" s="44">
        <v>0</v>
      </c>
      <c r="M259" s="44"/>
      <c r="N259" s="83">
        <f>N260</f>
        <v>0</v>
      </c>
      <c r="O259" s="83"/>
      <c r="P259" s="83">
        <f t="shared" ref="P259:AK259" si="100">P260</f>
        <v>0</v>
      </c>
      <c r="Q259" s="83"/>
      <c r="R259" s="83">
        <f t="shared" si="100"/>
        <v>0</v>
      </c>
      <c r="S259" s="83"/>
      <c r="T259" s="83">
        <f t="shared" si="100"/>
        <v>0</v>
      </c>
      <c r="U259" s="83"/>
      <c r="V259" s="83">
        <f t="shared" si="100"/>
        <v>0</v>
      </c>
      <c r="W259" s="83"/>
      <c r="X259" s="83">
        <f t="shared" si="100"/>
        <v>0</v>
      </c>
      <c r="Y259" s="83"/>
      <c r="Z259" s="83">
        <f t="shared" si="100"/>
        <v>0</v>
      </c>
      <c r="AA259" s="83"/>
      <c r="AB259" s="146">
        <f t="shared" si="100"/>
        <v>0</v>
      </c>
      <c r="AC259" s="146"/>
      <c r="AD259" s="83">
        <f t="shared" si="100"/>
        <v>0</v>
      </c>
      <c r="AE259" s="83"/>
      <c r="AF259" s="83">
        <f t="shared" si="100"/>
        <v>0</v>
      </c>
      <c r="AG259" s="83"/>
      <c r="AH259" s="83">
        <f t="shared" si="100"/>
        <v>0</v>
      </c>
      <c r="AI259" s="83"/>
      <c r="AJ259" s="164">
        <f t="shared" si="100"/>
        <v>0</v>
      </c>
      <c r="AK259" s="146">
        <f t="shared" si="100"/>
        <v>0</v>
      </c>
      <c r="AL259" s="15"/>
    </row>
    <row r="260" spans="1:38" s="16" customFormat="1" ht="33" x14ac:dyDescent="0.2">
      <c r="A260" s="218"/>
      <c r="B260" s="197"/>
      <c r="C260" s="85" t="s">
        <v>293</v>
      </c>
      <c r="D260" s="47"/>
      <c r="E260" s="56">
        <v>0</v>
      </c>
      <c r="F260" s="49" t="s">
        <v>29</v>
      </c>
      <c r="G260" s="113" t="s">
        <v>30</v>
      </c>
      <c r="H260" s="113" t="s">
        <v>31</v>
      </c>
      <c r="I260" s="117" t="s">
        <v>32</v>
      </c>
      <c r="J260" s="74" t="s">
        <v>33</v>
      </c>
      <c r="K260" s="55">
        <v>500</v>
      </c>
      <c r="L260" s="55">
        <v>0</v>
      </c>
      <c r="M260" s="55"/>
      <c r="N260" s="51">
        <v>0</v>
      </c>
      <c r="O260" s="51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143">
        <f t="shared" si="98"/>
        <v>0</v>
      </c>
      <c r="AB260" s="143">
        <f>L260-N260-P260-R260-T260-V260-X260</f>
        <v>0</v>
      </c>
      <c r="AC260" s="143"/>
      <c r="AD260" s="52"/>
      <c r="AE260" s="52"/>
      <c r="AF260" s="52"/>
      <c r="AG260" s="52"/>
      <c r="AH260" s="53"/>
      <c r="AI260" s="53"/>
      <c r="AJ260" s="151"/>
      <c r="AK260" s="147">
        <f>N260+P260+R260+T260+V260+X260+Z260+AB260+AD260+AF260+AH260+AJ260</f>
        <v>0</v>
      </c>
      <c r="AL260" s="15"/>
    </row>
    <row r="261" spans="1:38" s="16" customFormat="1" ht="15" customHeight="1" x14ac:dyDescent="0.2">
      <c r="A261" s="218"/>
      <c r="B261" s="193">
        <v>24803</v>
      </c>
      <c r="C261" s="83" t="s">
        <v>294</v>
      </c>
      <c r="D261" s="83"/>
      <c r="E261" s="83"/>
      <c r="F261" s="83"/>
      <c r="G261" s="128"/>
      <c r="H261" s="128"/>
      <c r="I261" s="128"/>
      <c r="J261" s="83"/>
      <c r="K261" s="83"/>
      <c r="L261" s="44">
        <v>194.40000000000003</v>
      </c>
      <c r="M261" s="44"/>
      <c r="N261" s="83">
        <f>N262</f>
        <v>0</v>
      </c>
      <c r="O261" s="83"/>
      <c r="P261" s="83">
        <f t="shared" ref="P261:AK261" si="101">P262</f>
        <v>0</v>
      </c>
      <c r="Q261" s="83"/>
      <c r="R261" s="83">
        <f t="shared" si="101"/>
        <v>0</v>
      </c>
      <c r="S261" s="83"/>
      <c r="T261" s="83">
        <f t="shared" si="101"/>
        <v>0</v>
      </c>
      <c r="U261" s="83"/>
      <c r="V261" s="83">
        <f t="shared" si="101"/>
        <v>0</v>
      </c>
      <c r="W261" s="83"/>
      <c r="X261" s="83">
        <f t="shared" si="101"/>
        <v>0</v>
      </c>
      <c r="Y261" s="83"/>
      <c r="Z261" s="83">
        <f t="shared" si="101"/>
        <v>0</v>
      </c>
      <c r="AA261" s="139"/>
      <c r="AB261" s="146">
        <f t="shared" si="101"/>
        <v>194.40000000000003</v>
      </c>
      <c r="AC261" s="146"/>
      <c r="AD261" s="83">
        <f t="shared" si="101"/>
        <v>0</v>
      </c>
      <c r="AE261" s="83"/>
      <c r="AF261" s="83">
        <f t="shared" si="101"/>
        <v>0</v>
      </c>
      <c r="AG261" s="83"/>
      <c r="AH261" s="83">
        <f t="shared" si="101"/>
        <v>0</v>
      </c>
      <c r="AI261" s="83"/>
      <c r="AJ261" s="164">
        <f t="shared" si="101"/>
        <v>0</v>
      </c>
      <c r="AK261" s="146">
        <f t="shared" si="101"/>
        <v>194.40000000000003</v>
      </c>
      <c r="AL261" s="15"/>
    </row>
    <row r="262" spans="1:38" s="78" customFormat="1" ht="33" x14ac:dyDescent="0.2">
      <c r="A262" s="218"/>
      <c r="B262" s="199"/>
      <c r="C262" s="73" t="s">
        <v>295</v>
      </c>
      <c r="D262" s="47"/>
      <c r="E262" s="56">
        <v>6</v>
      </c>
      <c r="F262" s="49" t="s">
        <v>296</v>
      </c>
      <c r="G262" s="113" t="s">
        <v>30</v>
      </c>
      <c r="H262" s="113" t="s">
        <v>31</v>
      </c>
      <c r="I262" s="117" t="s">
        <v>32</v>
      </c>
      <c r="J262" s="74" t="s">
        <v>33</v>
      </c>
      <c r="K262" s="55">
        <v>32.400000000000006</v>
      </c>
      <c r="L262" s="55">
        <v>194.40000000000003</v>
      </c>
      <c r="M262" s="55"/>
      <c r="N262" s="51">
        <v>0</v>
      </c>
      <c r="O262" s="51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143">
        <f t="shared" si="98"/>
        <v>6</v>
      </c>
      <c r="AB262" s="143">
        <f>L262-N262-P262-R262-T262-V262-X262</f>
        <v>194.40000000000003</v>
      </c>
      <c r="AC262" s="143"/>
      <c r="AD262" s="52"/>
      <c r="AE262" s="52"/>
      <c r="AF262" s="52"/>
      <c r="AG262" s="52"/>
      <c r="AH262" s="53"/>
      <c r="AI262" s="53"/>
      <c r="AJ262" s="151"/>
      <c r="AK262" s="147">
        <f>N262+P262+R262+T262+V262+X262+Z262+AB262+AD262+AF262+AH262+AJ262</f>
        <v>194.40000000000003</v>
      </c>
      <c r="AL262" s="15"/>
    </row>
    <row r="263" spans="1:38" s="16" customFormat="1" ht="24.75" customHeight="1" x14ac:dyDescent="0.2">
      <c r="A263" s="218"/>
      <c r="B263" s="193">
        <v>24807</v>
      </c>
      <c r="C263" s="83" t="s">
        <v>297</v>
      </c>
      <c r="D263" s="83"/>
      <c r="E263" s="83"/>
      <c r="F263" s="83"/>
      <c r="G263" s="128"/>
      <c r="H263" s="128"/>
      <c r="I263" s="128"/>
      <c r="J263" s="83"/>
      <c r="K263" s="83"/>
      <c r="L263" s="44">
        <f>SUM(L264:L279)</f>
        <v>825.24</v>
      </c>
      <c r="M263" s="44"/>
      <c r="N263" s="83">
        <f>SUM(N264:N279)</f>
        <v>0</v>
      </c>
      <c r="O263" s="83"/>
      <c r="P263" s="83">
        <f t="shared" ref="P263:AK263" si="102">SUM(P264:P279)</f>
        <v>0</v>
      </c>
      <c r="Q263" s="83"/>
      <c r="R263" s="83">
        <f t="shared" si="102"/>
        <v>0</v>
      </c>
      <c r="S263" s="83"/>
      <c r="T263" s="83">
        <f t="shared" si="102"/>
        <v>0</v>
      </c>
      <c r="U263" s="83"/>
      <c r="V263" s="83">
        <f t="shared" si="102"/>
        <v>825.24</v>
      </c>
      <c r="W263" s="83"/>
      <c r="X263" s="83">
        <f t="shared" si="102"/>
        <v>0</v>
      </c>
      <c r="Y263" s="83"/>
      <c r="Z263" s="83">
        <f t="shared" si="102"/>
        <v>0</v>
      </c>
      <c r="AA263" s="139"/>
      <c r="AB263" s="146">
        <f t="shared" si="102"/>
        <v>0</v>
      </c>
      <c r="AC263" s="146"/>
      <c r="AD263" s="83">
        <f t="shared" si="102"/>
        <v>0</v>
      </c>
      <c r="AE263" s="83"/>
      <c r="AF263" s="83">
        <f t="shared" si="102"/>
        <v>0</v>
      </c>
      <c r="AG263" s="83"/>
      <c r="AH263" s="83">
        <f t="shared" si="102"/>
        <v>0</v>
      </c>
      <c r="AI263" s="83"/>
      <c r="AJ263" s="164">
        <f t="shared" si="102"/>
        <v>0</v>
      </c>
      <c r="AK263" s="146">
        <f t="shared" si="102"/>
        <v>825.24</v>
      </c>
      <c r="AL263" s="15"/>
    </row>
    <row r="264" spans="1:38" s="16" customFormat="1" ht="33" customHeight="1" x14ac:dyDescent="0.2">
      <c r="A264" s="218"/>
      <c r="B264" s="197"/>
      <c r="C264" s="67" t="s">
        <v>298</v>
      </c>
      <c r="D264" s="47"/>
      <c r="E264" s="56">
        <v>0</v>
      </c>
      <c r="F264" s="49" t="s">
        <v>296</v>
      </c>
      <c r="G264" s="113" t="s">
        <v>30</v>
      </c>
      <c r="H264" s="113" t="s">
        <v>31</v>
      </c>
      <c r="I264" s="117" t="s">
        <v>32</v>
      </c>
      <c r="J264" s="74" t="s">
        <v>33</v>
      </c>
      <c r="K264" s="55">
        <v>59.860000000000014</v>
      </c>
      <c r="L264" s="55">
        <v>0</v>
      </c>
      <c r="M264" s="55"/>
      <c r="N264" s="51">
        <v>0</v>
      </c>
      <c r="O264" s="51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143">
        <f t="shared" si="98"/>
        <v>0</v>
      </c>
      <c r="AB264" s="143">
        <f t="shared" ref="AB264:AB279" si="103">L264-N264-P264-R264-T264-V264-X264</f>
        <v>0</v>
      </c>
      <c r="AC264" s="143"/>
      <c r="AD264" s="52"/>
      <c r="AE264" s="52"/>
      <c r="AF264" s="52"/>
      <c r="AG264" s="52"/>
      <c r="AH264" s="53"/>
      <c r="AI264" s="53"/>
      <c r="AJ264" s="151"/>
      <c r="AK264" s="147">
        <f t="shared" ref="AK264:AK279" si="104">N264+P264+R264+T264+V264+X264+Z264+AB264+AD264+AF264+AH264+AJ264</f>
        <v>0</v>
      </c>
      <c r="AL264" s="15"/>
    </row>
    <row r="265" spans="1:38" s="78" customFormat="1" ht="33" customHeight="1" x14ac:dyDescent="0.2">
      <c r="A265" s="218"/>
      <c r="B265" s="199"/>
      <c r="C265" s="73" t="s">
        <v>299</v>
      </c>
      <c r="D265" s="47"/>
      <c r="E265" s="56">
        <v>0</v>
      </c>
      <c r="F265" s="49" t="s">
        <v>296</v>
      </c>
      <c r="G265" s="113" t="s">
        <v>30</v>
      </c>
      <c r="H265" s="113" t="s">
        <v>31</v>
      </c>
      <c r="I265" s="117" t="s">
        <v>32</v>
      </c>
      <c r="J265" s="74" t="s">
        <v>33</v>
      </c>
      <c r="K265" s="55">
        <v>41.040000000000006</v>
      </c>
      <c r="L265" s="55">
        <v>0</v>
      </c>
      <c r="M265" s="55"/>
      <c r="N265" s="51">
        <v>0</v>
      </c>
      <c r="O265" s="51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143">
        <f t="shared" si="98"/>
        <v>0</v>
      </c>
      <c r="AB265" s="143">
        <f t="shared" si="103"/>
        <v>0</v>
      </c>
      <c r="AC265" s="143"/>
      <c r="AD265" s="52"/>
      <c r="AE265" s="52"/>
      <c r="AF265" s="52"/>
      <c r="AG265" s="52"/>
      <c r="AH265" s="53"/>
      <c r="AI265" s="53"/>
      <c r="AJ265" s="151"/>
      <c r="AK265" s="147">
        <f t="shared" si="104"/>
        <v>0</v>
      </c>
      <c r="AL265" s="15"/>
    </row>
    <row r="266" spans="1:38" s="78" customFormat="1" ht="33" customHeight="1" x14ac:dyDescent="0.2">
      <c r="A266" s="218"/>
      <c r="B266" s="199"/>
      <c r="C266" s="73" t="s">
        <v>300</v>
      </c>
      <c r="D266" s="47"/>
      <c r="E266" s="56">
        <v>0</v>
      </c>
      <c r="F266" s="49" t="s">
        <v>29</v>
      </c>
      <c r="G266" s="113" t="s">
        <v>30</v>
      </c>
      <c r="H266" s="113" t="s">
        <v>31</v>
      </c>
      <c r="I266" s="117" t="s">
        <v>32</v>
      </c>
      <c r="J266" s="74" t="s">
        <v>33</v>
      </c>
      <c r="K266" s="55">
        <v>37.796976000000001</v>
      </c>
      <c r="L266" s="55">
        <v>0</v>
      </c>
      <c r="M266" s="55"/>
      <c r="N266" s="51">
        <v>0</v>
      </c>
      <c r="O266" s="51"/>
      <c r="P266" s="75"/>
      <c r="Q266" s="75"/>
      <c r="R266" s="76"/>
      <c r="S266" s="76"/>
      <c r="T266" s="75"/>
      <c r="U266" s="75"/>
      <c r="V266" s="76"/>
      <c r="W266" s="76"/>
      <c r="X266" s="76"/>
      <c r="Y266" s="76"/>
      <c r="Z266" s="52"/>
      <c r="AA266" s="143">
        <f t="shared" si="98"/>
        <v>0</v>
      </c>
      <c r="AB266" s="143">
        <f t="shared" si="103"/>
        <v>0</v>
      </c>
      <c r="AC266" s="143"/>
      <c r="AD266" s="77"/>
      <c r="AE266" s="77"/>
      <c r="AF266" s="77"/>
      <c r="AG266" s="77"/>
      <c r="AH266" s="53"/>
      <c r="AI266" s="53"/>
      <c r="AJ266" s="151"/>
      <c r="AK266" s="147">
        <f t="shared" si="104"/>
        <v>0</v>
      </c>
      <c r="AL266" s="15"/>
    </row>
    <row r="267" spans="1:38" s="78" customFormat="1" ht="33" customHeight="1" x14ac:dyDescent="0.2">
      <c r="A267" s="218"/>
      <c r="B267" s="199"/>
      <c r="C267" s="73" t="s">
        <v>301</v>
      </c>
      <c r="D267" s="47"/>
      <c r="E267" s="56">
        <v>0</v>
      </c>
      <c r="F267" s="49" t="s">
        <v>29</v>
      </c>
      <c r="G267" s="113" t="s">
        <v>30</v>
      </c>
      <c r="H267" s="113" t="s">
        <v>31</v>
      </c>
      <c r="I267" s="117" t="s">
        <v>32</v>
      </c>
      <c r="J267" s="74" t="s">
        <v>33</v>
      </c>
      <c r="K267" s="55">
        <v>79.866000000000014</v>
      </c>
      <c r="L267" s="55">
        <v>0</v>
      </c>
      <c r="M267" s="55"/>
      <c r="N267" s="51">
        <v>0</v>
      </c>
      <c r="O267" s="51"/>
      <c r="P267" s="75"/>
      <c r="Q267" s="75"/>
      <c r="R267" s="76"/>
      <c r="S267" s="76"/>
      <c r="T267" s="75"/>
      <c r="U267" s="75"/>
      <c r="V267" s="76"/>
      <c r="W267" s="76"/>
      <c r="X267" s="76"/>
      <c r="Y267" s="76"/>
      <c r="Z267" s="52"/>
      <c r="AA267" s="143">
        <f t="shared" si="98"/>
        <v>0</v>
      </c>
      <c r="AB267" s="143">
        <f t="shared" si="103"/>
        <v>0</v>
      </c>
      <c r="AC267" s="143"/>
      <c r="AD267" s="77"/>
      <c r="AE267" s="77"/>
      <c r="AF267" s="77"/>
      <c r="AG267" s="77"/>
      <c r="AH267" s="53"/>
      <c r="AI267" s="53"/>
      <c r="AJ267" s="151"/>
      <c r="AK267" s="147">
        <f t="shared" si="104"/>
        <v>0</v>
      </c>
      <c r="AL267" s="15"/>
    </row>
    <row r="268" spans="1:38" s="78" customFormat="1" ht="33" customHeight="1" x14ac:dyDescent="0.2">
      <c r="A268" s="218"/>
      <c r="B268" s="199"/>
      <c r="C268" s="73" t="s">
        <v>302</v>
      </c>
      <c r="D268" s="47"/>
      <c r="E268" s="56">
        <v>0</v>
      </c>
      <c r="F268" s="49" t="s">
        <v>29</v>
      </c>
      <c r="G268" s="113" t="s">
        <v>30</v>
      </c>
      <c r="H268" s="113" t="s">
        <v>31</v>
      </c>
      <c r="I268" s="117" t="s">
        <v>32</v>
      </c>
      <c r="J268" s="74" t="s">
        <v>38</v>
      </c>
      <c r="K268" s="55">
        <v>77.22</v>
      </c>
      <c r="L268" s="55">
        <v>0</v>
      </c>
      <c r="M268" s="55"/>
      <c r="N268" s="51">
        <v>0</v>
      </c>
      <c r="O268" s="51"/>
      <c r="P268" s="75"/>
      <c r="Q268" s="75"/>
      <c r="R268" s="76"/>
      <c r="S268" s="76"/>
      <c r="T268" s="75"/>
      <c r="U268" s="75"/>
      <c r="V268" s="76"/>
      <c r="W268" s="76"/>
      <c r="X268" s="76"/>
      <c r="Y268" s="76"/>
      <c r="Z268" s="52"/>
      <c r="AA268" s="143">
        <f t="shared" si="98"/>
        <v>0</v>
      </c>
      <c r="AB268" s="143">
        <f t="shared" si="103"/>
        <v>0</v>
      </c>
      <c r="AC268" s="143"/>
      <c r="AD268" s="77"/>
      <c r="AE268" s="77"/>
      <c r="AF268" s="77"/>
      <c r="AG268" s="77"/>
      <c r="AH268" s="53"/>
      <c r="AI268" s="53"/>
      <c r="AJ268" s="151"/>
      <c r="AK268" s="147">
        <f t="shared" si="104"/>
        <v>0</v>
      </c>
      <c r="AL268" s="15"/>
    </row>
    <row r="269" spans="1:38" s="78" customFormat="1" ht="33" customHeight="1" x14ac:dyDescent="0.2">
      <c r="A269" s="218"/>
      <c r="B269" s="199"/>
      <c r="C269" s="73" t="s">
        <v>303</v>
      </c>
      <c r="D269" s="47"/>
      <c r="E269" s="56">
        <v>0</v>
      </c>
      <c r="F269" s="49" t="s">
        <v>29</v>
      </c>
      <c r="G269" s="113" t="s">
        <v>30</v>
      </c>
      <c r="H269" s="113" t="s">
        <v>31</v>
      </c>
      <c r="I269" s="117" t="s">
        <v>32</v>
      </c>
      <c r="J269" s="74" t="s">
        <v>33</v>
      </c>
      <c r="K269" s="55">
        <v>6.4152000000000005</v>
      </c>
      <c r="L269" s="55">
        <v>0</v>
      </c>
      <c r="M269" s="55"/>
      <c r="N269" s="51">
        <v>0</v>
      </c>
      <c r="O269" s="51"/>
      <c r="P269" s="75"/>
      <c r="Q269" s="75"/>
      <c r="R269" s="76"/>
      <c r="S269" s="76"/>
      <c r="T269" s="75"/>
      <c r="U269" s="75"/>
      <c r="V269" s="76"/>
      <c r="W269" s="76"/>
      <c r="X269" s="76"/>
      <c r="Y269" s="76"/>
      <c r="Z269" s="52"/>
      <c r="AA269" s="143">
        <f t="shared" si="98"/>
        <v>0</v>
      </c>
      <c r="AB269" s="143">
        <f t="shared" si="103"/>
        <v>0</v>
      </c>
      <c r="AC269" s="143"/>
      <c r="AD269" s="77"/>
      <c r="AE269" s="77"/>
      <c r="AF269" s="77"/>
      <c r="AG269" s="77"/>
      <c r="AH269" s="53"/>
      <c r="AI269" s="53"/>
      <c r="AJ269" s="151"/>
      <c r="AK269" s="147">
        <f t="shared" si="104"/>
        <v>0</v>
      </c>
      <c r="AL269" s="15"/>
    </row>
    <row r="270" spans="1:38" s="78" customFormat="1" ht="33" customHeight="1" x14ac:dyDescent="0.2">
      <c r="A270" s="218"/>
      <c r="B270" s="199"/>
      <c r="C270" s="73" t="s">
        <v>304</v>
      </c>
      <c r="D270" s="47"/>
      <c r="E270" s="56">
        <v>0</v>
      </c>
      <c r="F270" s="49" t="s">
        <v>29</v>
      </c>
      <c r="G270" s="113" t="s">
        <v>30</v>
      </c>
      <c r="H270" s="113" t="s">
        <v>31</v>
      </c>
      <c r="I270" s="117" t="s">
        <v>32</v>
      </c>
      <c r="J270" s="74" t="s">
        <v>33</v>
      </c>
      <c r="K270" s="55">
        <v>71.259264000000002</v>
      </c>
      <c r="L270" s="55">
        <v>0</v>
      </c>
      <c r="M270" s="55"/>
      <c r="N270" s="51">
        <v>0</v>
      </c>
      <c r="O270" s="51"/>
      <c r="P270" s="75"/>
      <c r="Q270" s="75"/>
      <c r="R270" s="76"/>
      <c r="S270" s="76"/>
      <c r="T270" s="75"/>
      <c r="U270" s="75"/>
      <c r="V270" s="76"/>
      <c r="W270" s="76"/>
      <c r="X270" s="76"/>
      <c r="Y270" s="76"/>
      <c r="Z270" s="52"/>
      <c r="AA270" s="143">
        <f t="shared" si="98"/>
        <v>0</v>
      </c>
      <c r="AB270" s="143">
        <f t="shared" si="103"/>
        <v>0</v>
      </c>
      <c r="AC270" s="143"/>
      <c r="AD270" s="77"/>
      <c r="AE270" s="77"/>
      <c r="AF270" s="77"/>
      <c r="AG270" s="77"/>
      <c r="AH270" s="53"/>
      <c r="AI270" s="53"/>
      <c r="AJ270" s="151"/>
      <c r="AK270" s="147">
        <f t="shared" si="104"/>
        <v>0</v>
      </c>
      <c r="AL270" s="15"/>
    </row>
    <row r="271" spans="1:38" s="16" customFormat="1" ht="33" customHeight="1" x14ac:dyDescent="0.2">
      <c r="A271" s="218"/>
      <c r="B271" s="197"/>
      <c r="C271" s="67" t="s">
        <v>305</v>
      </c>
      <c r="D271" s="47"/>
      <c r="E271" s="56">
        <v>0</v>
      </c>
      <c r="F271" s="49" t="s">
        <v>29</v>
      </c>
      <c r="G271" s="113" t="s">
        <v>30</v>
      </c>
      <c r="H271" s="113" t="s">
        <v>31</v>
      </c>
      <c r="I271" s="117" t="s">
        <v>32</v>
      </c>
      <c r="J271" s="74" t="s">
        <v>38</v>
      </c>
      <c r="K271" s="55">
        <v>77.22</v>
      </c>
      <c r="L271" s="55">
        <v>0</v>
      </c>
      <c r="M271" s="55"/>
      <c r="N271" s="51">
        <v>0</v>
      </c>
      <c r="O271" s="51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143">
        <f t="shared" si="98"/>
        <v>0</v>
      </c>
      <c r="AB271" s="143">
        <f t="shared" si="103"/>
        <v>0</v>
      </c>
      <c r="AC271" s="143"/>
      <c r="AD271" s="52"/>
      <c r="AE271" s="52"/>
      <c r="AF271" s="52"/>
      <c r="AG271" s="52"/>
      <c r="AH271" s="53"/>
      <c r="AI271" s="53"/>
      <c r="AJ271" s="151"/>
      <c r="AK271" s="147">
        <f t="shared" si="104"/>
        <v>0</v>
      </c>
      <c r="AL271" s="15"/>
    </row>
    <row r="272" spans="1:38" s="16" customFormat="1" ht="33" customHeight="1" x14ac:dyDescent="0.2">
      <c r="A272" s="218"/>
      <c r="B272" s="197"/>
      <c r="C272" s="67" t="s">
        <v>306</v>
      </c>
      <c r="D272" s="47"/>
      <c r="E272" s="56">
        <v>0</v>
      </c>
      <c r="F272" s="49" t="s">
        <v>307</v>
      </c>
      <c r="G272" s="113" t="s">
        <v>30</v>
      </c>
      <c r="H272" s="113" t="s">
        <v>31</v>
      </c>
      <c r="I272" s="117" t="s">
        <v>32</v>
      </c>
      <c r="J272" s="74" t="s">
        <v>33</v>
      </c>
      <c r="K272" s="55">
        <v>25.380000000000003</v>
      </c>
      <c r="L272" s="55">
        <v>0</v>
      </c>
      <c r="M272" s="55"/>
      <c r="N272" s="51">
        <v>0</v>
      </c>
      <c r="O272" s="51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143">
        <f t="shared" si="98"/>
        <v>0</v>
      </c>
      <c r="AB272" s="143">
        <f t="shared" si="103"/>
        <v>0</v>
      </c>
      <c r="AC272" s="143"/>
      <c r="AD272" s="52"/>
      <c r="AE272" s="52"/>
      <c r="AF272" s="52"/>
      <c r="AG272" s="52"/>
      <c r="AH272" s="53"/>
      <c r="AI272" s="53"/>
      <c r="AJ272" s="151"/>
      <c r="AK272" s="147">
        <f t="shared" si="104"/>
        <v>0</v>
      </c>
      <c r="AL272" s="15"/>
    </row>
    <row r="273" spans="1:38" s="16" customFormat="1" ht="33" customHeight="1" x14ac:dyDescent="0.2">
      <c r="A273" s="218"/>
      <c r="B273" s="197"/>
      <c r="C273" s="67" t="s">
        <v>308</v>
      </c>
      <c r="D273" s="47"/>
      <c r="E273" s="56">
        <v>4</v>
      </c>
      <c r="F273" s="49" t="s">
        <v>759</v>
      </c>
      <c r="G273" s="113" t="s">
        <v>30</v>
      </c>
      <c r="H273" s="113" t="s">
        <v>31</v>
      </c>
      <c r="I273" s="117" t="s">
        <v>32</v>
      </c>
      <c r="J273" s="74" t="s">
        <v>33</v>
      </c>
      <c r="K273" s="55">
        <v>0</v>
      </c>
      <c r="L273" s="55">
        <f>92.83+87.17</f>
        <v>180</v>
      </c>
      <c r="M273" s="55"/>
      <c r="N273" s="51">
        <v>0</v>
      </c>
      <c r="O273" s="51"/>
      <c r="P273" s="52"/>
      <c r="Q273" s="52"/>
      <c r="R273" s="52"/>
      <c r="S273" s="52"/>
      <c r="T273" s="52"/>
      <c r="U273" s="52">
        <v>4</v>
      </c>
      <c r="V273" s="52">
        <v>180</v>
      </c>
      <c r="W273" s="52"/>
      <c r="X273" s="52"/>
      <c r="Y273" s="52"/>
      <c r="Z273" s="52"/>
      <c r="AA273" s="143">
        <f t="shared" si="98"/>
        <v>0</v>
      </c>
      <c r="AB273" s="143">
        <f t="shared" si="103"/>
        <v>0</v>
      </c>
      <c r="AC273" s="143"/>
      <c r="AD273" s="52"/>
      <c r="AE273" s="52"/>
      <c r="AF273" s="52"/>
      <c r="AG273" s="52"/>
      <c r="AH273" s="53"/>
      <c r="AI273" s="53"/>
      <c r="AJ273" s="151"/>
      <c r="AK273" s="147">
        <f t="shared" si="104"/>
        <v>180</v>
      </c>
      <c r="AL273" s="15"/>
    </row>
    <row r="274" spans="1:38" s="16" customFormat="1" ht="33" customHeight="1" x14ac:dyDescent="0.2">
      <c r="A274" s="218"/>
      <c r="B274" s="197"/>
      <c r="C274" s="67" t="s">
        <v>309</v>
      </c>
      <c r="D274" s="47"/>
      <c r="E274" s="56">
        <v>8</v>
      </c>
      <c r="F274" s="49" t="s">
        <v>759</v>
      </c>
      <c r="G274" s="113" t="s">
        <v>30</v>
      </c>
      <c r="H274" s="113" t="s">
        <v>31</v>
      </c>
      <c r="I274" s="117" t="s">
        <v>32</v>
      </c>
      <c r="J274" s="74" t="s">
        <v>33</v>
      </c>
      <c r="K274" s="55">
        <v>0</v>
      </c>
      <c r="L274" s="55">
        <v>430.24</v>
      </c>
      <c r="M274" s="55"/>
      <c r="N274" s="51">
        <v>0</v>
      </c>
      <c r="O274" s="51"/>
      <c r="P274" s="52"/>
      <c r="Q274" s="52"/>
      <c r="R274" s="52"/>
      <c r="S274" s="52"/>
      <c r="T274" s="52"/>
      <c r="U274" s="52">
        <v>8</v>
      </c>
      <c r="V274" s="52">
        <v>430.24</v>
      </c>
      <c r="W274" s="52"/>
      <c r="X274" s="52"/>
      <c r="Y274" s="52"/>
      <c r="Z274" s="52"/>
      <c r="AA274" s="143">
        <f t="shared" si="98"/>
        <v>0</v>
      </c>
      <c r="AB274" s="143">
        <f t="shared" si="103"/>
        <v>0</v>
      </c>
      <c r="AC274" s="143"/>
      <c r="AD274" s="52"/>
      <c r="AE274" s="52"/>
      <c r="AF274" s="52"/>
      <c r="AG274" s="52"/>
      <c r="AH274" s="53"/>
      <c r="AI274" s="53"/>
      <c r="AJ274" s="151"/>
      <c r="AK274" s="147">
        <f t="shared" si="104"/>
        <v>430.24</v>
      </c>
      <c r="AL274" s="15"/>
    </row>
    <row r="275" spans="1:38" s="16" customFormat="1" ht="33" customHeight="1" x14ac:dyDescent="0.2">
      <c r="A275" s="218"/>
      <c r="B275" s="197"/>
      <c r="C275" s="67" t="s">
        <v>310</v>
      </c>
      <c r="D275" s="47"/>
      <c r="E275" s="56">
        <v>1</v>
      </c>
      <c r="F275" s="49" t="s">
        <v>759</v>
      </c>
      <c r="G275" s="113" t="s">
        <v>30</v>
      </c>
      <c r="H275" s="113" t="s">
        <v>31</v>
      </c>
      <c r="I275" s="117" t="s">
        <v>32</v>
      </c>
      <c r="J275" s="74" t="s">
        <v>33</v>
      </c>
      <c r="K275" s="55">
        <v>0</v>
      </c>
      <c r="L275" s="55">
        <v>15</v>
      </c>
      <c r="M275" s="55"/>
      <c r="N275" s="51">
        <v>0</v>
      </c>
      <c r="O275" s="51"/>
      <c r="P275" s="52"/>
      <c r="Q275" s="52"/>
      <c r="R275" s="52"/>
      <c r="S275" s="52"/>
      <c r="T275" s="52"/>
      <c r="U275" s="52">
        <v>1</v>
      </c>
      <c r="V275" s="52">
        <v>15</v>
      </c>
      <c r="W275" s="52"/>
      <c r="X275" s="52"/>
      <c r="Y275" s="52"/>
      <c r="Z275" s="52"/>
      <c r="AA275" s="143">
        <f t="shared" si="98"/>
        <v>0</v>
      </c>
      <c r="AB275" s="143">
        <f t="shared" si="103"/>
        <v>0</v>
      </c>
      <c r="AC275" s="143"/>
      <c r="AD275" s="52"/>
      <c r="AE275" s="52"/>
      <c r="AF275" s="52"/>
      <c r="AG275" s="52"/>
      <c r="AH275" s="53"/>
      <c r="AI275" s="53"/>
      <c r="AJ275" s="151"/>
      <c r="AK275" s="147">
        <f t="shared" si="104"/>
        <v>15</v>
      </c>
      <c r="AL275" s="15"/>
    </row>
    <row r="276" spans="1:38" s="16" customFormat="1" ht="33" customHeight="1" x14ac:dyDescent="0.2">
      <c r="A276" s="218"/>
      <c r="B276" s="197"/>
      <c r="C276" s="67" t="s">
        <v>311</v>
      </c>
      <c r="D276" s="47"/>
      <c r="E276" s="56">
        <v>0</v>
      </c>
      <c r="F276" s="49" t="s">
        <v>307</v>
      </c>
      <c r="G276" s="113" t="s">
        <v>30</v>
      </c>
      <c r="H276" s="113" t="s">
        <v>31</v>
      </c>
      <c r="I276" s="117" t="s">
        <v>32</v>
      </c>
      <c r="J276" s="74" t="s">
        <v>33</v>
      </c>
      <c r="K276" s="55">
        <v>27</v>
      </c>
      <c r="L276" s="55">
        <v>0</v>
      </c>
      <c r="M276" s="55"/>
      <c r="N276" s="51">
        <v>0</v>
      </c>
      <c r="O276" s="51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143">
        <f t="shared" si="98"/>
        <v>0</v>
      </c>
      <c r="AB276" s="143">
        <f t="shared" si="103"/>
        <v>0</v>
      </c>
      <c r="AC276" s="143"/>
      <c r="AD276" s="52"/>
      <c r="AE276" s="52"/>
      <c r="AF276" s="52"/>
      <c r="AG276" s="52"/>
      <c r="AH276" s="53"/>
      <c r="AI276" s="53"/>
      <c r="AJ276" s="151"/>
      <c r="AK276" s="147">
        <f t="shared" si="104"/>
        <v>0</v>
      </c>
      <c r="AL276" s="15"/>
    </row>
    <row r="277" spans="1:38" s="16" customFormat="1" ht="33" customHeight="1" x14ac:dyDescent="0.2">
      <c r="A277" s="218"/>
      <c r="B277" s="197"/>
      <c r="C277" s="67" t="s">
        <v>312</v>
      </c>
      <c r="D277" s="47"/>
      <c r="E277" s="56">
        <v>1</v>
      </c>
      <c r="F277" s="49" t="s">
        <v>760</v>
      </c>
      <c r="G277" s="113" t="s">
        <v>30</v>
      </c>
      <c r="H277" s="113" t="s">
        <v>31</v>
      </c>
      <c r="I277" s="117" t="s">
        <v>32</v>
      </c>
      <c r="J277" s="74" t="s">
        <v>33</v>
      </c>
      <c r="K277" s="55">
        <v>200</v>
      </c>
      <c r="L277" s="55">
        <v>200</v>
      </c>
      <c r="M277" s="55"/>
      <c r="N277" s="51">
        <v>0</v>
      </c>
      <c r="O277" s="51"/>
      <c r="P277" s="52"/>
      <c r="Q277" s="52"/>
      <c r="R277" s="52"/>
      <c r="S277" s="52"/>
      <c r="T277" s="52"/>
      <c r="U277" s="52">
        <v>1</v>
      </c>
      <c r="V277" s="52">
        <v>200</v>
      </c>
      <c r="W277" s="52"/>
      <c r="X277" s="52"/>
      <c r="Y277" s="52"/>
      <c r="Z277" s="52"/>
      <c r="AA277" s="143">
        <f t="shared" si="98"/>
        <v>0</v>
      </c>
      <c r="AB277" s="143">
        <f t="shared" si="103"/>
        <v>0</v>
      </c>
      <c r="AC277" s="143"/>
      <c r="AD277" s="52"/>
      <c r="AE277" s="52"/>
      <c r="AF277" s="52"/>
      <c r="AG277" s="52"/>
      <c r="AH277" s="53"/>
      <c r="AI277" s="53"/>
      <c r="AJ277" s="151"/>
      <c r="AK277" s="147">
        <f t="shared" si="104"/>
        <v>200</v>
      </c>
      <c r="AL277" s="15"/>
    </row>
    <row r="278" spans="1:38" s="16" customFormat="1" ht="33" customHeight="1" x14ac:dyDescent="0.2">
      <c r="A278" s="218"/>
      <c r="B278" s="197"/>
      <c r="C278" s="67" t="s">
        <v>313</v>
      </c>
      <c r="D278" s="47"/>
      <c r="E278" s="56">
        <v>0</v>
      </c>
      <c r="F278" s="49" t="s">
        <v>307</v>
      </c>
      <c r="G278" s="113" t="s">
        <v>30</v>
      </c>
      <c r="H278" s="113" t="s">
        <v>31</v>
      </c>
      <c r="I278" s="117" t="s">
        <v>32</v>
      </c>
      <c r="J278" s="74" t="s">
        <v>33</v>
      </c>
      <c r="K278" s="55">
        <v>32.400000000000006</v>
      </c>
      <c r="L278" s="55">
        <v>0</v>
      </c>
      <c r="M278" s="55"/>
      <c r="N278" s="51">
        <v>0</v>
      </c>
      <c r="O278" s="51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143">
        <f t="shared" si="98"/>
        <v>0</v>
      </c>
      <c r="AB278" s="143">
        <f t="shared" si="103"/>
        <v>0</v>
      </c>
      <c r="AC278" s="143"/>
      <c r="AD278" s="52"/>
      <c r="AE278" s="52"/>
      <c r="AF278" s="52"/>
      <c r="AG278" s="52"/>
      <c r="AH278" s="53"/>
      <c r="AI278" s="53"/>
      <c r="AJ278" s="151"/>
      <c r="AK278" s="147">
        <f t="shared" si="104"/>
        <v>0</v>
      </c>
      <c r="AL278" s="15"/>
    </row>
    <row r="279" spans="1:38" s="16" customFormat="1" ht="33" customHeight="1" x14ac:dyDescent="0.2">
      <c r="A279" s="218"/>
      <c r="B279" s="197"/>
      <c r="C279" s="67" t="s">
        <v>314</v>
      </c>
      <c r="D279" s="47"/>
      <c r="E279" s="56">
        <v>0</v>
      </c>
      <c r="F279" s="49" t="s">
        <v>29</v>
      </c>
      <c r="G279" s="113" t="s">
        <v>30</v>
      </c>
      <c r="H279" s="113" t="s">
        <v>31</v>
      </c>
      <c r="I279" s="117" t="s">
        <v>32</v>
      </c>
      <c r="J279" s="74" t="s">
        <v>33</v>
      </c>
      <c r="K279" s="55">
        <v>333.72</v>
      </c>
      <c r="L279" s="55">
        <v>0</v>
      </c>
      <c r="M279" s="55"/>
      <c r="N279" s="51">
        <v>0</v>
      </c>
      <c r="O279" s="51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143">
        <f t="shared" si="98"/>
        <v>0</v>
      </c>
      <c r="AB279" s="143">
        <f t="shared" si="103"/>
        <v>0</v>
      </c>
      <c r="AC279" s="143"/>
      <c r="AD279" s="52"/>
      <c r="AE279" s="52"/>
      <c r="AF279" s="52"/>
      <c r="AG279" s="52"/>
      <c r="AH279" s="53"/>
      <c r="AI279" s="53"/>
      <c r="AJ279" s="151"/>
      <c r="AK279" s="147">
        <f t="shared" si="104"/>
        <v>0</v>
      </c>
      <c r="AL279" s="15"/>
    </row>
    <row r="280" spans="1:38" s="16" customFormat="1" ht="19.5" customHeight="1" x14ac:dyDescent="0.2">
      <c r="A280" s="218"/>
      <c r="B280" s="192">
        <v>249</v>
      </c>
      <c r="C280" s="27" t="s">
        <v>315</v>
      </c>
      <c r="D280" s="28"/>
      <c r="E280" s="34"/>
      <c r="F280" s="29"/>
      <c r="G280" s="129"/>
      <c r="H280" s="130"/>
      <c r="I280" s="131"/>
      <c r="J280" s="31"/>
      <c r="K280" s="34"/>
      <c r="L280" s="35">
        <f>L281+L289</f>
        <v>6031.2657952</v>
      </c>
      <c r="M280" s="35">
        <f t="shared" ref="M280:AK280" si="105">M281+M289</f>
        <v>0</v>
      </c>
      <c r="N280" s="35">
        <f t="shared" si="105"/>
        <v>0</v>
      </c>
      <c r="O280" s="35">
        <f t="shared" si="105"/>
        <v>0</v>
      </c>
      <c r="P280" s="35">
        <f t="shared" si="105"/>
        <v>0</v>
      </c>
      <c r="Q280" s="35">
        <f t="shared" si="105"/>
        <v>0</v>
      </c>
      <c r="R280" s="35">
        <f t="shared" si="105"/>
        <v>0</v>
      </c>
      <c r="S280" s="35">
        <f t="shared" si="105"/>
        <v>0</v>
      </c>
      <c r="T280" s="35">
        <f t="shared" si="105"/>
        <v>0</v>
      </c>
      <c r="U280" s="35">
        <f t="shared" si="105"/>
        <v>1</v>
      </c>
      <c r="V280" s="35">
        <f t="shared" si="105"/>
        <v>285</v>
      </c>
      <c r="W280" s="35">
        <f t="shared" si="105"/>
        <v>0</v>
      </c>
      <c r="X280" s="35">
        <f t="shared" si="105"/>
        <v>0</v>
      </c>
      <c r="Y280" s="35">
        <f t="shared" si="105"/>
        <v>0</v>
      </c>
      <c r="Z280" s="35">
        <f t="shared" si="105"/>
        <v>0</v>
      </c>
      <c r="AA280" s="35">
        <f t="shared" si="105"/>
        <v>0</v>
      </c>
      <c r="AB280" s="35">
        <f t="shared" si="105"/>
        <v>5746.2657952</v>
      </c>
      <c r="AC280" s="35">
        <f t="shared" si="105"/>
        <v>0</v>
      </c>
      <c r="AD280" s="35">
        <f t="shared" si="105"/>
        <v>0</v>
      </c>
      <c r="AE280" s="35">
        <f t="shared" si="105"/>
        <v>0</v>
      </c>
      <c r="AF280" s="35">
        <f t="shared" si="105"/>
        <v>0</v>
      </c>
      <c r="AG280" s="35">
        <f t="shared" si="105"/>
        <v>0</v>
      </c>
      <c r="AH280" s="35">
        <f t="shared" si="105"/>
        <v>0</v>
      </c>
      <c r="AI280" s="35">
        <f t="shared" si="105"/>
        <v>0</v>
      </c>
      <c r="AJ280" s="35">
        <f t="shared" si="105"/>
        <v>0</v>
      </c>
      <c r="AK280" s="35">
        <f t="shared" si="105"/>
        <v>6031.2657952</v>
      </c>
      <c r="AL280" s="15"/>
    </row>
    <row r="281" spans="1:38" s="16" customFormat="1" ht="19.5" customHeight="1" x14ac:dyDescent="0.2">
      <c r="A281" s="218"/>
      <c r="B281" s="193">
        <v>24901</v>
      </c>
      <c r="C281" s="37" t="s">
        <v>316</v>
      </c>
      <c r="D281" s="38"/>
      <c r="E281" s="43"/>
      <c r="F281" s="39"/>
      <c r="G281" s="114"/>
      <c r="H281" s="115"/>
      <c r="I281" s="116"/>
      <c r="J281" s="41"/>
      <c r="K281" s="43"/>
      <c r="L281" s="44">
        <f>SUM(L282:L288)</f>
        <v>25</v>
      </c>
      <c r="M281" s="44">
        <f t="shared" ref="M281:AK281" si="106">SUM(M282:M288)</f>
        <v>0</v>
      </c>
      <c r="N281" s="44">
        <f t="shared" si="106"/>
        <v>0</v>
      </c>
      <c r="O281" s="44">
        <f t="shared" si="106"/>
        <v>0</v>
      </c>
      <c r="P281" s="44">
        <f t="shared" si="106"/>
        <v>0</v>
      </c>
      <c r="Q281" s="44">
        <f t="shared" si="106"/>
        <v>0</v>
      </c>
      <c r="R281" s="44">
        <f t="shared" si="106"/>
        <v>0</v>
      </c>
      <c r="S281" s="44">
        <f t="shared" si="106"/>
        <v>0</v>
      </c>
      <c r="T281" s="44">
        <f t="shared" si="106"/>
        <v>0</v>
      </c>
      <c r="U281" s="44">
        <f t="shared" si="106"/>
        <v>1</v>
      </c>
      <c r="V281" s="44">
        <f t="shared" si="106"/>
        <v>25</v>
      </c>
      <c r="W281" s="44">
        <f t="shared" si="106"/>
        <v>0</v>
      </c>
      <c r="X281" s="44">
        <f t="shared" si="106"/>
        <v>0</v>
      </c>
      <c r="Y281" s="44">
        <f t="shared" si="106"/>
        <v>0</v>
      </c>
      <c r="Z281" s="44">
        <f t="shared" si="106"/>
        <v>0</v>
      </c>
      <c r="AA281" s="44">
        <f t="shared" si="106"/>
        <v>0</v>
      </c>
      <c r="AB281" s="44">
        <f t="shared" si="106"/>
        <v>0</v>
      </c>
      <c r="AC281" s="44">
        <f t="shared" si="106"/>
        <v>0</v>
      </c>
      <c r="AD281" s="44">
        <f t="shared" si="106"/>
        <v>0</v>
      </c>
      <c r="AE281" s="44">
        <f t="shared" si="106"/>
        <v>0</v>
      </c>
      <c r="AF281" s="44">
        <f t="shared" si="106"/>
        <v>0</v>
      </c>
      <c r="AG281" s="44">
        <f t="shared" si="106"/>
        <v>0</v>
      </c>
      <c r="AH281" s="44">
        <f t="shared" si="106"/>
        <v>0</v>
      </c>
      <c r="AI281" s="44">
        <f t="shared" si="106"/>
        <v>0</v>
      </c>
      <c r="AJ281" s="44">
        <f t="shared" si="106"/>
        <v>0</v>
      </c>
      <c r="AK281" s="44">
        <f t="shared" si="106"/>
        <v>25</v>
      </c>
      <c r="AL281" s="15"/>
    </row>
    <row r="282" spans="1:38" s="16" customFormat="1" ht="33" x14ac:dyDescent="0.2">
      <c r="A282" s="218"/>
      <c r="B282" s="197"/>
      <c r="C282" s="67" t="s">
        <v>317</v>
      </c>
      <c r="D282" s="47"/>
      <c r="E282" s="56">
        <v>0</v>
      </c>
      <c r="F282" s="49" t="s">
        <v>29</v>
      </c>
      <c r="G282" s="113" t="s">
        <v>30</v>
      </c>
      <c r="H282" s="113" t="s">
        <v>31</v>
      </c>
      <c r="I282" s="117" t="s">
        <v>32</v>
      </c>
      <c r="J282" s="74" t="s">
        <v>33</v>
      </c>
      <c r="K282" s="55">
        <v>16.197839999999999</v>
      </c>
      <c r="L282" s="55">
        <v>0</v>
      </c>
      <c r="M282" s="55"/>
      <c r="N282" s="51">
        <v>0</v>
      </c>
      <c r="O282" s="51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143">
        <f t="shared" si="98"/>
        <v>0</v>
      </c>
      <c r="AB282" s="143">
        <f t="shared" ref="AB282:AB288" si="107">L282-N282-P282-R282-T282-V282-X282</f>
        <v>0</v>
      </c>
      <c r="AC282" s="143"/>
      <c r="AD282" s="52"/>
      <c r="AE282" s="52"/>
      <c r="AF282" s="52"/>
      <c r="AG282" s="52"/>
      <c r="AH282" s="53"/>
      <c r="AI282" s="53"/>
      <c r="AJ282" s="151"/>
      <c r="AK282" s="147">
        <f t="shared" ref="AK282:AK288" si="108">N282+P282+R282+T282+V282+X282+Z282+AB282+AD282+AF282+AH282+AJ282</f>
        <v>0</v>
      </c>
      <c r="AL282" s="15"/>
    </row>
    <row r="283" spans="1:38" s="78" customFormat="1" ht="33" x14ac:dyDescent="0.2">
      <c r="A283" s="218"/>
      <c r="B283" s="199"/>
      <c r="C283" s="73" t="s">
        <v>318</v>
      </c>
      <c r="D283" s="47"/>
      <c r="E283" s="56">
        <v>0</v>
      </c>
      <c r="F283" s="49" t="s">
        <v>29</v>
      </c>
      <c r="G283" s="113" t="s">
        <v>30</v>
      </c>
      <c r="H283" s="113" t="s">
        <v>31</v>
      </c>
      <c r="I283" s="117" t="s">
        <v>32</v>
      </c>
      <c r="J283" s="74" t="s">
        <v>38</v>
      </c>
      <c r="K283" s="55">
        <v>35.64</v>
      </c>
      <c r="L283" s="55">
        <v>0</v>
      </c>
      <c r="M283" s="55"/>
      <c r="N283" s="51">
        <v>0</v>
      </c>
      <c r="O283" s="51"/>
      <c r="P283" s="75"/>
      <c r="Q283" s="75"/>
      <c r="R283" s="76"/>
      <c r="S283" s="76"/>
      <c r="T283" s="75"/>
      <c r="U283" s="75"/>
      <c r="V283" s="76"/>
      <c r="W283" s="76"/>
      <c r="X283" s="76"/>
      <c r="Y283" s="76"/>
      <c r="Z283" s="75"/>
      <c r="AA283" s="143">
        <f t="shared" si="98"/>
        <v>0</v>
      </c>
      <c r="AB283" s="143">
        <f t="shared" si="107"/>
        <v>0</v>
      </c>
      <c r="AC283" s="143"/>
      <c r="AD283" s="77"/>
      <c r="AE283" s="77"/>
      <c r="AF283" s="77"/>
      <c r="AG283" s="77"/>
      <c r="AH283" s="53"/>
      <c r="AI283" s="53"/>
      <c r="AJ283" s="151"/>
      <c r="AK283" s="147">
        <f t="shared" si="108"/>
        <v>0</v>
      </c>
      <c r="AL283" s="15"/>
    </row>
    <row r="284" spans="1:38" s="16" customFormat="1" ht="33" x14ac:dyDescent="0.2">
      <c r="A284" s="218"/>
      <c r="B284" s="197"/>
      <c r="C284" s="67" t="s">
        <v>319</v>
      </c>
      <c r="D284" s="47"/>
      <c r="E284" s="56">
        <v>0</v>
      </c>
      <c r="F284" s="49" t="s">
        <v>29</v>
      </c>
      <c r="G284" s="113" t="s">
        <v>30</v>
      </c>
      <c r="H284" s="113" t="s">
        <v>31</v>
      </c>
      <c r="I284" s="117" t="s">
        <v>32</v>
      </c>
      <c r="J284" s="74" t="s">
        <v>38</v>
      </c>
      <c r="K284" s="55">
        <v>148.5</v>
      </c>
      <c r="L284" s="55">
        <v>0</v>
      </c>
      <c r="M284" s="55"/>
      <c r="N284" s="51">
        <v>0</v>
      </c>
      <c r="O284" s="51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143">
        <f t="shared" si="98"/>
        <v>0</v>
      </c>
      <c r="AB284" s="143">
        <f t="shared" si="107"/>
        <v>0</v>
      </c>
      <c r="AC284" s="143"/>
      <c r="AD284" s="52"/>
      <c r="AE284" s="52"/>
      <c r="AF284" s="52"/>
      <c r="AG284" s="52"/>
      <c r="AH284" s="53"/>
      <c r="AI284" s="53"/>
      <c r="AJ284" s="151"/>
      <c r="AK284" s="147">
        <f t="shared" si="108"/>
        <v>0</v>
      </c>
      <c r="AL284" s="15"/>
    </row>
    <row r="285" spans="1:38" s="16" customFormat="1" ht="33" customHeight="1" x14ac:dyDescent="0.2">
      <c r="A285" s="218"/>
      <c r="B285" s="197"/>
      <c r="C285" s="67" t="s">
        <v>320</v>
      </c>
      <c r="D285" s="47"/>
      <c r="E285" s="56">
        <v>0</v>
      </c>
      <c r="F285" s="49" t="s">
        <v>61</v>
      </c>
      <c r="G285" s="113" t="s">
        <v>30</v>
      </c>
      <c r="H285" s="113" t="s">
        <v>31</v>
      </c>
      <c r="I285" s="117" t="s">
        <v>32</v>
      </c>
      <c r="J285" s="74" t="s">
        <v>33</v>
      </c>
      <c r="K285" s="55">
        <v>42.871727999999997</v>
      </c>
      <c r="L285" s="55">
        <v>0</v>
      </c>
      <c r="M285" s="55"/>
      <c r="N285" s="51">
        <v>0</v>
      </c>
      <c r="O285" s="51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143">
        <f t="shared" si="98"/>
        <v>0</v>
      </c>
      <c r="AB285" s="143">
        <f t="shared" si="107"/>
        <v>0</v>
      </c>
      <c r="AC285" s="143"/>
      <c r="AD285" s="52"/>
      <c r="AE285" s="52"/>
      <c r="AF285" s="52"/>
      <c r="AG285" s="52"/>
      <c r="AH285" s="53"/>
      <c r="AI285" s="53"/>
      <c r="AJ285" s="151"/>
      <c r="AK285" s="147">
        <f t="shared" si="108"/>
        <v>0</v>
      </c>
      <c r="AL285" s="15"/>
    </row>
    <row r="286" spans="1:38" s="16" customFormat="1" ht="33" customHeight="1" x14ac:dyDescent="0.2">
      <c r="A286" s="218"/>
      <c r="B286" s="197"/>
      <c r="C286" s="67" t="s">
        <v>321</v>
      </c>
      <c r="D286" s="47"/>
      <c r="E286" s="56">
        <v>0</v>
      </c>
      <c r="F286" s="49" t="s">
        <v>29</v>
      </c>
      <c r="G286" s="113" t="s">
        <v>30</v>
      </c>
      <c r="H286" s="113" t="s">
        <v>31</v>
      </c>
      <c r="I286" s="117" t="s">
        <v>32</v>
      </c>
      <c r="J286" s="74" t="s">
        <v>38</v>
      </c>
      <c r="K286" s="55">
        <v>12.51</v>
      </c>
      <c r="L286" s="55">
        <v>0</v>
      </c>
      <c r="M286" s="55"/>
      <c r="N286" s="51">
        <v>0</v>
      </c>
      <c r="O286" s="51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143">
        <f t="shared" si="98"/>
        <v>0</v>
      </c>
      <c r="AB286" s="143">
        <f t="shared" si="107"/>
        <v>0</v>
      </c>
      <c r="AC286" s="143"/>
      <c r="AD286" s="52"/>
      <c r="AE286" s="52"/>
      <c r="AF286" s="52"/>
      <c r="AG286" s="52"/>
      <c r="AH286" s="53"/>
      <c r="AI286" s="53"/>
      <c r="AJ286" s="151"/>
      <c r="AK286" s="147">
        <f t="shared" si="108"/>
        <v>0</v>
      </c>
      <c r="AL286" s="15"/>
    </row>
    <row r="287" spans="1:38" s="16" customFormat="1" ht="33" customHeight="1" x14ac:dyDescent="0.2">
      <c r="A287" s="218"/>
      <c r="B287" s="197"/>
      <c r="C287" s="67" t="s">
        <v>322</v>
      </c>
      <c r="D287" s="47"/>
      <c r="E287" s="56">
        <v>1</v>
      </c>
      <c r="F287" s="49" t="s">
        <v>29</v>
      </c>
      <c r="G287" s="113" t="s">
        <v>30</v>
      </c>
      <c r="H287" s="113" t="s">
        <v>31</v>
      </c>
      <c r="I287" s="117" t="s">
        <v>32</v>
      </c>
      <c r="J287" s="74" t="s">
        <v>33</v>
      </c>
      <c r="K287" s="55">
        <v>0</v>
      </c>
      <c r="L287" s="55">
        <v>25</v>
      </c>
      <c r="M287" s="55"/>
      <c r="N287" s="51">
        <v>0</v>
      </c>
      <c r="O287" s="51"/>
      <c r="P287" s="52"/>
      <c r="Q287" s="52"/>
      <c r="R287" s="52"/>
      <c r="S287" s="52"/>
      <c r="T287" s="52"/>
      <c r="U287" s="52">
        <v>1</v>
      </c>
      <c r="V287" s="52">
        <v>25</v>
      </c>
      <c r="W287" s="52"/>
      <c r="X287" s="52"/>
      <c r="Y287" s="52"/>
      <c r="Z287" s="52"/>
      <c r="AA287" s="143">
        <f t="shared" si="98"/>
        <v>0</v>
      </c>
      <c r="AB287" s="143">
        <f t="shared" si="107"/>
        <v>0</v>
      </c>
      <c r="AC287" s="143"/>
      <c r="AD287" s="52"/>
      <c r="AE287" s="52"/>
      <c r="AF287" s="52"/>
      <c r="AG287" s="52"/>
      <c r="AH287" s="53"/>
      <c r="AI287" s="53"/>
      <c r="AJ287" s="151"/>
      <c r="AK287" s="147">
        <f t="shared" si="108"/>
        <v>25</v>
      </c>
      <c r="AL287" s="15"/>
    </row>
    <row r="288" spans="1:38" s="16" customFormat="1" ht="33" customHeight="1" x14ac:dyDescent="0.2">
      <c r="A288" s="218"/>
      <c r="B288" s="197"/>
      <c r="C288" s="67" t="s">
        <v>323</v>
      </c>
      <c r="D288" s="47"/>
      <c r="E288" s="56">
        <v>0</v>
      </c>
      <c r="F288" s="49" t="s">
        <v>29</v>
      </c>
      <c r="G288" s="113" t="s">
        <v>30</v>
      </c>
      <c r="H288" s="113" t="s">
        <v>31</v>
      </c>
      <c r="I288" s="117" t="s">
        <v>32</v>
      </c>
      <c r="J288" s="74" t="s">
        <v>33</v>
      </c>
      <c r="K288" s="55">
        <v>10.799136000000001</v>
      </c>
      <c r="L288" s="55">
        <v>0</v>
      </c>
      <c r="M288" s="55"/>
      <c r="N288" s="51">
        <v>0</v>
      </c>
      <c r="O288" s="51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143">
        <f t="shared" si="98"/>
        <v>0</v>
      </c>
      <c r="AB288" s="143">
        <f t="shared" si="107"/>
        <v>0</v>
      </c>
      <c r="AC288" s="143"/>
      <c r="AD288" s="52"/>
      <c r="AE288" s="52"/>
      <c r="AF288" s="52"/>
      <c r="AG288" s="52"/>
      <c r="AH288" s="53"/>
      <c r="AI288" s="53"/>
      <c r="AJ288" s="151"/>
      <c r="AK288" s="147">
        <f t="shared" si="108"/>
        <v>0</v>
      </c>
      <c r="AL288" s="15"/>
    </row>
    <row r="289" spans="1:38" s="16" customFormat="1" ht="21.75" customHeight="1" x14ac:dyDescent="0.2">
      <c r="A289" s="218"/>
      <c r="B289" s="193">
        <v>24904</v>
      </c>
      <c r="C289" s="37" t="s">
        <v>324</v>
      </c>
      <c r="D289" s="38"/>
      <c r="E289" s="43"/>
      <c r="F289" s="39"/>
      <c r="G289" s="114"/>
      <c r="H289" s="115"/>
      <c r="I289" s="116"/>
      <c r="J289" s="41"/>
      <c r="K289" s="43"/>
      <c r="L289" s="44">
        <f>SUM(L290:L306)</f>
        <v>6006.2657952</v>
      </c>
      <c r="M289" s="44"/>
      <c r="N289" s="42">
        <f>SUM(N290:N306)</f>
        <v>0</v>
      </c>
      <c r="O289" s="42"/>
      <c r="P289" s="42">
        <f t="shared" ref="P289:AK289" si="109">SUM(P290:P306)</f>
        <v>0</v>
      </c>
      <c r="Q289" s="42"/>
      <c r="R289" s="42">
        <f t="shared" si="109"/>
        <v>0</v>
      </c>
      <c r="S289" s="42"/>
      <c r="T289" s="42">
        <f t="shared" si="109"/>
        <v>0</v>
      </c>
      <c r="U289" s="42"/>
      <c r="V289" s="42">
        <f t="shared" si="109"/>
        <v>260</v>
      </c>
      <c r="W289" s="42"/>
      <c r="X289" s="42">
        <f t="shared" si="109"/>
        <v>0</v>
      </c>
      <c r="Y289" s="42"/>
      <c r="Z289" s="42">
        <f t="shared" si="109"/>
        <v>0</v>
      </c>
      <c r="AA289" s="42"/>
      <c r="AB289" s="142">
        <f t="shared" si="109"/>
        <v>5746.2657952</v>
      </c>
      <c r="AC289" s="142"/>
      <c r="AD289" s="42">
        <f t="shared" si="109"/>
        <v>0</v>
      </c>
      <c r="AE289" s="42"/>
      <c r="AF289" s="42">
        <f t="shared" si="109"/>
        <v>0</v>
      </c>
      <c r="AG289" s="42"/>
      <c r="AH289" s="42">
        <f t="shared" si="109"/>
        <v>0</v>
      </c>
      <c r="AI289" s="42"/>
      <c r="AJ289" s="150">
        <f t="shared" si="109"/>
        <v>0</v>
      </c>
      <c r="AK289" s="42">
        <f t="shared" si="109"/>
        <v>6006.2657952</v>
      </c>
      <c r="AL289" s="15"/>
    </row>
    <row r="290" spans="1:38" s="16" customFormat="1" ht="33" customHeight="1" x14ac:dyDescent="0.2">
      <c r="A290" s="218"/>
      <c r="B290" s="194"/>
      <c r="C290" s="67" t="s">
        <v>325</v>
      </c>
      <c r="D290" s="47"/>
      <c r="E290" s="56">
        <v>1</v>
      </c>
      <c r="F290" s="49" t="s">
        <v>142</v>
      </c>
      <c r="G290" s="113" t="s">
        <v>30</v>
      </c>
      <c r="H290" s="113" t="s">
        <v>31</v>
      </c>
      <c r="I290" s="117" t="s">
        <v>32</v>
      </c>
      <c r="J290" s="74" t="s">
        <v>38</v>
      </c>
      <c r="K290" s="55">
        <v>314.82</v>
      </c>
      <c r="L290" s="55">
        <v>314.82</v>
      </c>
      <c r="M290" s="55"/>
      <c r="N290" s="51">
        <v>0</v>
      </c>
      <c r="O290" s="51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143">
        <f t="shared" si="98"/>
        <v>1</v>
      </c>
      <c r="AB290" s="143">
        <f t="shared" ref="AB290:AB306" si="110">L290-N290-P290-R290-T290-V290-X290</f>
        <v>314.82</v>
      </c>
      <c r="AC290" s="143"/>
      <c r="AD290" s="52"/>
      <c r="AE290" s="52"/>
      <c r="AF290" s="52"/>
      <c r="AG290" s="52"/>
      <c r="AH290" s="53"/>
      <c r="AI290" s="53"/>
      <c r="AJ290" s="151"/>
      <c r="AK290" s="147">
        <f t="shared" ref="AK290:AK306" si="111">N290+P290+R290+T290+V290+X290+Z290+AB290+AD290+AF290+AH290+AJ290</f>
        <v>314.82</v>
      </c>
      <c r="AL290" s="15"/>
    </row>
    <row r="291" spans="1:38" s="78" customFormat="1" ht="33" customHeight="1" x14ac:dyDescent="0.2">
      <c r="A291" s="218"/>
      <c r="B291" s="199"/>
      <c r="C291" s="73" t="s">
        <v>326</v>
      </c>
      <c r="D291" s="47"/>
      <c r="E291" s="56">
        <v>1</v>
      </c>
      <c r="F291" s="49" t="s">
        <v>29</v>
      </c>
      <c r="G291" s="113" t="s">
        <v>30</v>
      </c>
      <c r="H291" s="113" t="s">
        <v>31</v>
      </c>
      <c r="I291" s="117" t="s">
        <v>32</v>
      </c>
      <c r="J291" s="74" t="s">
        <v>38</v>
      </c>
      <c r="K291" s="55">
        <v>100.98</v>
      </c>
      <c r="L291" s="55">
        <v>100.98</v>
      </c>
      <c r="M291" s="55"/>
      <c r="N291" s="51">
        <v>0</v>
      </c>
      <c r="O291" s="51"/>
      <c r="P291" s="75"/>
      <c r="Q291" s="75"/>
      <c r="R291" s="52"/>
      <c r="S291" s="52"/>
      <c r="T291" s="75"/>
      <c r="U291" s="75"/>
      <c r="V291" s="76"/>
      <c r="W291" s="76"/>
      <c r="X291" s="76"/>
      <c r="Y291" s="76"/>
      <c r="Z291" s="75"/>
      <c r="AA291" s="143">
        <f t="shared" si="98"/>
        <v>1</v>
      </c>
      <c r="AB291" s="143">
        <f t="shared" si="110"/>
        <v>100.98</v>
      </c>
      <c r="AC291" s="143"/>
      <c r="AD291" s="77"/>
      <c r="AE291" s="77"/>
      <c r="AF291" s="77"/>
      <c r="AG291" s="77"/>
      <c r="AH291" s="53"/>
      <c r="AI291" s="53"/>
      <c r="AJ291" s="151"/>
      <c r="AK291" s="147">
        <f t="shared" si="111"/>
        <v>100.98</v>
      </c>
      <c r="AL291" s="15"/>
    </row>
    <row r="292" spans="1:38" s="78" customFormat="1" ht="33" customHeight="1" x14ac:dyDescent="0.2">
      <c r="A292" s="218"/>
      <c r="B292" s="199"/>
      <c r="C292" s="73" t="s">
        <v>327</v>
      </c>
      <c r="D292" s="47"/>
      <c r="E292" s="56">
        <v>1</v>
      </c>
      <c r="F292" s="49" t="s">
        <v>29</v>
      </c>
      <c r="G292" s="113" t="s">
        <v>30</v>
      </c>
      <c r="H292" s="113" t="s">
        <v>31</v>
      </c>
      <c r="I292" s="117" t="s">
        <v>32</v>
      </c>
      <c r="J292" s="74" t="s">
        <v>38</v>
      </c>
      <c r="K292" s="55">
        <v>65.34</v>
      </c>
      <c r="L292" s="55">
        <v>65.34</v>
      </c>
      <c r="M292" s="55"/>
      <c r="N292" s="51">
        <v>0</v>
      </c>
      <c r="O292" s="51"/>
      <c r="P292" s="75"/>
      <c r="Q292" s="75"/>
      <c r="R292" s="52"/>
      <c r="S292" s="52"/>
      <c r="T292" s="75"/>
      <c r="U292" s="75"/>
      <c r="V292" s="76"/>
      <c r="W292" s="76"/>
      <c r="X292" s="76"/>
      <c r="Y292" s="76"/>
      <c r="Z292" s="75"/>
      <c r="AA292" s="143">
        <f t="shared" si="98"/>
        <v>1</v>
      </c>
      <c r="AB292" s="143">
        <f t="shared" si="110"/>
        <v>65.34</v>
      </c>
      <c r="AC292" s="143"/>
      <c r="AD292" s="77"/>
      <c r="AE292" s="77"/>
      <c r="AF292" s="77"/>
      <c r="AG292" s="77"/>
      <c r="AH292" s="53"/>
      <c r="AI292" s="53"/>
      <c r="AJ292" s="151"/>
      <c r="AK292" s="147">
        <f t="shared" si="111"/>
        <v>65.34</v>
      </c>
      <c r="AL292" s="15"/>
    </row>
    <row r="293" spans="1:38" s="78" customFormat="1" ht="33" customHeight="1" x14ac:dyDescent="0.2">
      <c r="A293" s="218"/>
      <c r="B293" s="199"/>
      <c r="C293" s="73" t="s">
        <v>328</v>
      </c>
      <c r="D293" s="47"/>
      <c r="E293" s="56">
        <v>5</v>
      </c>
      <c r="F293" s="49" t="s">
        <v>29</v>
      </c>
      <c r="G293" s="113" t="s">
        <v>30</v>
      </c>
      <c r="H293" s="113" t="s">
        <v>31</v>
      </c>
      <c r="I293" s="117" t="s">
        <v>32</v>
      </c>
      <c r="J293" s="74" t="s">
        <v>38</v>
      </c>
      <c r="K293" s="55">
        <v>100.58</v>
      </c>
      <c r="L293" s="55">
        <v>502.9</v>
      </c>
      <c r="M293" s="55"/>
      <c r="N293" s="51">
        <v>0</v>
      </c>
      <c r="O293" s="51"/>
      <c r="P293" s="75"/>
      <c r="Q293" s="75"/>
      <c r="R293" s="52"/>
      <c r="S293" s="52"/>
      <c r="T293" s="75"/>
      <c r="U293" s="75"/>
      <c r="V293" s="76"/>
      <c r="W293" s="76"/>
      <c r="X293" s="76"/>
      <c r="Y293" s="76"/>
      <c r="Z293" s="75"/>
      <c r="AA293" s="143">
        <f t="shared" si="98"/>
        <v>5</v>
      </c>
      <c r="AB293" s="143">
        <f t="shared" si="110"/>
        <v>502.9</v>
      </c>
      <c r="AC293" s="143"/>
      <c r="AD293" s="77"/>
      <c r="AE293" s="77"/>
      <c r="AF293" s="77"/>
      <c r="AG293" s="77"/>
      <c r="AH293" s="53"/>
      <c r="AI293" s="53"/>
      <c r="AJ293" s="151"/>
      <c r="AK293" s="147">
        <f t="shared" si="111"/>
        <v>502.9</v>
      </c>
      <c r="AL293" s="15"/>
    </row>
    <row r="294" spans="1:38" s="78" customFormat="1" ht="33" customHeight="1" x14ac:dyDescent="0.2">
      <c r="A294" s="218"/>
      <c r="B294" s="199"/>
      <c r="C294" s="73" t="s">
        <v>329</v>
      </c>
      <c r="D294" s="47"/>
      <c r="E294" s="56">
        <v>1</v>
      </c>
      <c r="F294" s="49" t="s">
        <v>29</v>
      </c>
      <c r="G294" s="113" t="s">
        <v>30</v>
      </c>
      <c r="H294" s="113" t="s">
        <v>31</v>
      </c>
      <c r="I294" s="117" t="s">
        <v>32</v>
      </c>
      <c r="J294" s="74" t="s">
        <v>33</v>
      </c>
      <c r="K294" s="55">
        <v>97.192223999999996</v>
      </c>
      <c r="L294" s="55">
        <v>97.192223999999996</v>
      </c>
      <c r="M294" s="55"/>
      <c r="N294" s="51">
        <v>0</v>
      </c>
      <c r="O294" s="51"/>
      <c r="P294" s="75"/>
      <c r="Q294" s="75"/>
      <c r="R294" s="52"/>
      <c r="S294" s="52"/>
      <c r="T294" s="75"/>
      <c r="U294" s="75"/>
      <c r="V294" s="76"/>
      <c r="W294" s="76"/>
      <c r="X294" s="76"/>
      <c r="Y294" s="76"/>
      <c r="Z294" s="75"/>
      <c r="AA294" s="143">
        <f t="shared" si="98"/>
        <v>1</v>
      </c>
      <c r="AB294" s="143">
        <f t="shared" si="110"/>
        <v>97.192223999999996</v>
      </c>
      <c r="AC294" s="143"/>
      <c r="AD294" s="77"/>
      <c r="AE294" s="77"/>
      <c r="AF294" s="77"/>
      <c r="AG294" s="77"/>
      <c r="AH294" s="53"/>
      <c r="AI294" s="53"/>
      <c r="AJ294" s="151"/>
      <c r="AK294" s="147">
        <f t="shared" si="111"/>
        <v>97.192223999999996</v>
      </c>
      <c r="AL294" s="15"/>
    </row>
    <row r="295" spans="1:38" s="78" customFormat="1" ht="33" customHeight="1" x14ac:dyDescent="0.2">
      <c r="A295" s="218"/>
      <c r="B295" s="199"/>
      <c r="C295" s="73" t="s">
        <v>330</v>
      </c>
      <c r="D295" s="47"/>
      <c r="E295" s="56">
        <v>1</v>
      </c>
      <c r="F295" s="49" t="s">
        <v>29</v>
      </c>
      <c r="G295" s="113" t="s">
        <v>30</v>
      </c>
      <c r="H295" s="113" t="s">
        <v>31</v>
      </c>
      <c r="I295" s="117" t="s">
        <v>32</v>
      </c>
      <c r="J295" s="74" t="s">
        <v>38</v>
      </c>
      <c r="K295" s="55">
        <v>261.36</v>
      </c>
      <c r="L295" s="55">
        <v>261.36</v>
      </c>
      <c r="M295" s="55"/>
      <c r="N295" s="51">
        <v>0</v>
      </c>
      <c r="O295" s="51"/>
      <c r="P295" s="75"/>
      <c r="Q295" s="75"/>
      <c r="R295" s="52"/>
      <c r="S295" s="52"/>
      <c r="T295" s="75"/>
      <c r="U295" s="75"/>
      <c r="V295" s="76"/>
      <c r="W295" s="76"/>
      <c r="X295" s="76"/>
      <c r="Y295" s="76"/>
      <c r="Z295" s="75"/>
      <c r="AA295" s="143">
        <f t="shared" si="98"/>
        <v>1</v>
      </c>
      <c r="AB295" s="143">
        <f t="shared" si="110"/>
        <v>261.36</v>
      </c>
      <c r="AC295" s="143"/>
      <c r="AD295" s="77"/>
      <c r="AE295" s="77"/>
      <c r="AF295" s="77"/>
      <c r="AG295" s="77"/>
      <c r="AH295" s="53"/>
      <c r="AI295" s="53"/>
      <c r="AJ295" s="151"/>
      <c r="AK295" s="147">
        <f t="shared" si="111"/>
        <v>261.36</v>
      </c>
      <c r="AL295" s="15"/>
    </row>
    <row r="296" spans="1:38" s="78" customFormat="1" ht="33" customHeight="1" x14ac:dyDescent="0.2">
      <c r="A296" s="218"/>
      <c r="B296" s="199"/>
      <c r="C296" s="73" t="s">
        <v>331</v>
      </c>
      <c r="D296" s="47"/>
      <c r="E296" s="56">
        <v>1</v>
      </c>
      <c r="F296" s="49" t="s">
        <v>29</v>
      </c>
      <c r="G296" s="113" t="s">
        <v>30</v>
      </c>
      <c r="H296" s="113" t="s">
        <v>31</v>
      </c>
      <c r="I296" s="117" t="s">
        <v>32</v>
      </c>
      <c r="J296" s="74" t="s">
        <v>33</v>
      </c>
      <c r="K296" s="55">
        <v>700</v>
      </c>
      <c r="L296" s="55">
        <v>700</v>
      </c>
      <c r="M296" s="55"/>
      <c r="N296" s="51">
        <v>0</v>
      </c>
      <c r="O296" s="51"/>
      <c r="P296" s="75"/>
      <c r="Q296" s="75"/>
      <c r="R296" s="52"/>
      <c r="S296" s="52"/>
      <c r="T296" s="75"/>
      <c r="U296" s="75"/>
      <c r="V296" s="76"/>
      <c r="W296" s="76"/>
      <c r="X296" s="76"/>
      <c r="Y296" s="76"/>
      <c r="Z296" s="75"/>
      <c r="AA296" s="143">
        <f t="shared" si="98"/>
        <v>1</v>
      </c>
      <c r="AB296" s="143">
        <f t="shared" si="110"/>
        <v>700</v>
      </c>
      <c r="AC296" s="143"/>
      <c r="AD296" s="77"/>
      <c r="AE296" s="77"/>
      <c r="AF296" s="77"/>
      <c r="AG296" s="77"/>
      <c r="AH296" s="53"/>
      <c r="AI296" s="53"/>
      <c r="AJ296" s="151"/>
      <c r="AK296" s="147">
        <f t="shared" si="111"/>
        <v>700</v>
      </c>
      <c r="AL296" s="15"/>
    </row>
    <row r="297" spans="1:38" s="78" customFormat="1" ht="33" customHeight="1" x14ac:dyDescent="0.2">
      <c r="A297" s="218"/>
      <c r="B297" s="199"/>
      <c r="C297" s="73" t="s">
        <v>332</v>
      </c>
      <c r="D297" s="47"/>
      <c r="E297" s="56">
        <v>1</v>
      </c>
      <c r="F297" s="49" t="s">
        <v>29</v>
      </c>
      <c r="G297" s="113" t="s">
        <v>30</v>
      </c>
      <c r="H297" s="113" t="s">
        <v>31</v>
      </c>
      <c r="I297" s="117" t="s">
        <v>32</v>
      </c>
      <c r="J297" s="74" t="s">
        <v>33</v>
      </c>
      <c r="K297" s="55">
        <v>2793.96</v>
      </c>
      <c r="L297" s="55">
        <v>2793.96</v>
      </c>
      <c r="M297" s="55"/>
      <c r="N297" s="51">
        <v>0</v>
      </c>
      <c r="O297" s="51"/>
      <c r="P297" s="75"/>
      <c r="Q297" s="75"/>
      <c r="R297" s="52"/>
      <c r="S297" s="52"/>
      <c r="T297" s="75"/>
      <c r="U297" s="75"/>
      <c r="V297" s="76"/>
      <c r="W297" s="76"/>
      <c r="X297" s="76"/>
      <c r="Y297" s="76"/>
      <c r="Z297" s="75"/>
      <c r="AA297" s="143">
        <f t="shared" si="98"/>
        <v>1</v>
      </c>
      <c r="AB297" s="143">
        <f t="shared" si="110"/>
        <v>2793.96</v>
      </c>
      <c r="AC297" s="143"/>
      <c r="AD297" s="77"/>
      <c r="AE297" s="77"/>
      <c r="AF297" s="77"/>
      <c r="AG297" s="77"/>
      <c r="AH297" s="53"/>
      <c r="AI297" s="53"/>
      <c r="AJ297" s="151"/>
      <c r="AK297" s="147">
        <f t="shared" si="111"/>
        <v>2793.96</v>
      </c>
      <c r="AL297" s="15"/>
    </row>
    <row r="298" spans="1:38" s="78" customFormat="1" ht="33" customHeight="1" x14ac:dyDescent="0.2">
      <c r="A298" s="218"/>
      <c r="B298" s="199"/>
      <c r="C298" s="73" t="s">
        <v>333</v>
      </c>
      <c r="D298" s="47"/>
      <c r="E298" s="56">
        <v>1</v>
      </c>
      <c r="F298" s="49" t="s">
        <v>29</v>
      </c>
      <c r="G298" s="113" t="s">
        <v>30</v>
      </c>
      <c r="H298" s="113" t="s">
        <v>31</v>
      </c>
      <c r="I298" s="117" t="s">
        <v>32</v>
      </c>
      <c r="J298" s="74" t="s">
        <v>33</v>
      </c>
      <c r="K298" s="55">
        <v>48.602376000000007</v>
      </c>
      <c r="L298" s="55">
        <v>48.602376000000007</v>
      </c>
      <c r="M298" s="55"/>
      <c r="N298" s="51">
        <v>0</v>
      </c>
      <c r="O298" s="51"/>
      <c r="P298" s="75"/>
      <c r="Q298" s="75"/>
      <c r="R298" s="52"/>
      <c r="S298" s="52"/>
      <c r="T298" s="75"/>
      <c r="U298" s="75"/>
      <c r="V298" s="76"/>
      <c r="W298" s="76"/>
      <c r="X298" s="76"/>
      <c r="Y298" s="76"/>
      <c r="Z298" s="75"/>
      <c r="AA298" s="143">
        <f t="shared" si="98"/>
        <v>1</v>
      </c>
      <c r="AB298" s="143">
        <f t="shared" si="110"/>
        <v>48.602376000000007</v>
      </c>
      <c r="AC298" s="143"/>
      <c r="AD298" s="77"/>
      <c r="AE298" s="77"/>
      <c r="AF298" s="77"/>
      <c r="AG298" s="77"/>
      <c r="AH298" s="53"/>
      <c r="AI298" s="53"/>
      <c r="AJ298" s="151"/>
      <c r="AK298" s="147">
        <f t="shared" si="111"/>
        <v>48.602376000000007</v>
      </c>
      <c r="AL298" s="15"/>
    </row>
    <row r="299" spans="1:38" s="78" customFormat="1" ht="33" customHeight="1" x14ac:dyDescent="0.2">
      <c r="A299" s="218"/>
      <c r="B299" s="199"/>
      <c r="C299" s="73" t="s">
        <v>334</v>
      </c>
      <c r="D299" s="47"/>
      <c r="E299" s="56">
        <v>0</v>
      </c>
      <c r="F299" s="49" t="s">
        <v>29</v>
      </c>
      <c r="G299" s="113" t="s">
        <v>30</v>
      </c>
      <c r="H299" s="113" t="s">
        <v>31</v>
      </c>
      <c r="I299" s="117" t="s">
        <v>32</v>
      </c>
      <c r="J299" s="74" t="s">
        <v>38</v>
      </c>
      <c r="K299" s="55">
        <v>243.54</v>
      </c>
      <c r="L299" s="55">
        <v>243.54</v>
      </c>
      <c r="M299" s="55"/>
      <c r="N299" s="51">
        <v>0</v>
      </c>
      <c r="O299" s="51"/>
      <c r="P299" s="75"/>
      <c r="Q299" s="75"/>
      <c r="R299" s="52"/>
      <c r="S299" s="52"/>
      <c r="T299" s="75"/>
      <c r="U299" s="75"/>
      <c r="V299" s="76"/>
      <c r="W299" s="76"/>
      <c r="X299" s="76"/>
      <c r="Y299" s="76"/>
      <c r="Z299" s="75"/>
      <c r="AA299" s="143">
        <f t="shared" si="98"/>
        <v>0</v>
      </c>
      <c r="AB299" s="143">
        <f t="shared" si="110"/>
        <v>243.54</v>
      </c>
      <c r="AC299" s="143"/>
      <c r="AD299" s="77"/>
      <c r="AE299" s="77"/>
      <c r="AF299" s="77"/>
      <c r="AG299" s="77"/>
      <c r="AH299" s="53"/>
      <c r="AI299" s="53"/>
      <c r="AJ299" s="151"/>
      <c r="AK299" s="147">
        <f t="shared" si="111"/>
        <v>243.54</v>
      </c>
      <c r="AL299" s="15"/>
    </row>
    <row r="300" spans="1:38" s="78" customFormat="1" ht="33" customHeight="1" x14ac:dyDescent="0.2">
      <c r="A300" s="218"/>
      <c r="B300" s="199"/>
      <c r="C300" s="73" t="s">
        <v>335</v>
      </c>
      <c r="D300" s="47"/>
      <c r="E300" s="56">
        <v>0</v>
      </c>
      <c r="F300" s="49" t="s">
        <v>142</v>
      </c>
      <c r="G300" s="113" t="s">
        <v>30</v>
      </c>
      <c r="H300" s="113" t="s">
        <v>31</v>
      </c>
      <c r="I300" s="117" t="s">
        <v>32</v>
      </c>
      <c r="J300" s="74" t="s">
        <v>38</v>
      </c>
      <c r="K300" s="55">
        <v>314</v>
      </c>
      <c r="L300" s="55">
        <v>314</v>
      </c>
      <c r="M300" s="55"/>
      <c r="N300" s="51">
        <v>0</v>
      </c>
      <c r="O300" s="51"/>
      <c r="P300" s="75"/>
      <c r="Q300" s="75"/>
      <c r="R300" s="52"/>
      <c r="S300" s="52"/>
      <c r="T300" s="75"/>
      <c r="U300" s="75"/>
      <c r="V300" s="76"/>
      <c r="W300" s="76"/>
      <c r="X300" s="76"/>
      <c r="Y300" s="76"/>
      <c r="Z300" s="75"/>
      <c r="AA300" s="143">
        <f t="shared" si="98"/>
        <v>0</v>
      </c>
      <c r="AB300" s="143">
        <f t="shared" si="110"/>
        <v>314</v>
      </c>
      <c r="AC300" s="143"/>
      <c r="AD300" s="77"/>
      <c r="AE300" s="77"/>
      <c r="AF300" s="77"/>
      <c r="AG300" s="77"/>
      <c r="AH300" s="53"/>
      <c r="AI300" s="53"/>
      <c r="AJ300" s="151"/>
      <c r="AK300" s="147">
        <f t="shared" si="111"/>
        <v>314</v>
      </c>
      <c r="AL300" s="15"/>
    </row>
    <row r="301" spans="1:38" s="16" customFormat="1" ht="33" customHeight="1" x14ac:dyDescent="0.2">
      <c r="A301" s="218"/>
      <c r="B301" s="197"/>
      <c r="C301" s="67" t="s">
        <v>336</v>
      </c>
      <c r="D301" s="47"/>
      <c r="E301" s="56">
        <v>0</v>
      </c>
      <c r="F301" s="49" t="s">
        <v>337</v>
      </c>
      <c r="G301" s="113" t="s">
        <v>30</v>
      </c>
      <c r="H301" s="113" t="s">
        <v>31</v>
      </c>
      <c r="I301" s="117" t="s">
        <v>32</v>
      </c>
      <c r="J301" s="74" t="s">
        <v>38</v>
      </c>
      <c r="K301" s="55">
        <v>81.006047999999993</v>
      </c>
      <c r="L301" s="55">
        <v>81.006047999999993</v>
      </c>
      <c r="M301" s="55"/>
      <c r="N301" s="51">
        <v>0</v>
      </c>
      <c r="O301" s="51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143">
        <f t="shared" si="98"/>
        <v>0</v>
      </c>
      <c r="AB301" s="143">
        <f t="shared" si="110"/>
        <v>81.006047999999993</v>
      </c>
      <c r="AC301" s="143"/>
      <c r="AD301" s="52"/>
      <c r="AE301" s="52"/>
      <c r="AF301" s="52"/>
      <c r="AG301" s="52"/>
      <c r="AH301" s="53"/>
      <c r="AI301" s="53"/>
      <c r="AJ301" s="151"/>
      <c r="AK301" s="147">
        <f t="shared" si="111"/>
        <v>81.006047999999993</v>
      </c>
      <c r="AL301" s="15"/>
    </row>
    <row r="302" spans="1:38" s="16" customFormat="1" ht="33" customHeight="1" x14ac:dyDescent="0.2">
      <c r="A302" s="218"/>
      <c r="B302" s="197"/>
      <c r="C302" s="67" t="s">
        <v>327</v>
      </c>
      <c r="D302" s="47"/>
      <c r="E302" s="56">
        <v>0</v>
      </c>
      <c r="F302" s="49" t="s">
        <v>142</v>
      </c>
      <c r="G302" s="113" t="s">
        <v>30</v>
      </c>
      <c r="H302" s="113" t="s">
        <v>31</v>
      </c>
      <c r="I302" s="117" t="s">
        <v>32</v>
      </c>
      <c r="J302" s="74" t="s">
        <v>38</v>
      </c>
      <c r="K302" s="55">
        <v>65.34</v>
      </c>
      <c r="L302" s="55">
        <v>65.34</v>
      </c>
      <c r="M302" s="55"/>
      <c r="N302" s="51">
        <v>0</v>
      </c>
      <c r="O302" s="51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143">
        <f t="shared" si="98"/>
        <v>0</v>
      </c>
      <c r="AB302" s="143">
        <f t="shared" si="110"/>
        <v>65.34</v>
      </c>
      <c r="AC302" s="143"/>
      <c r="AD302" s="52"/>
      <c r="AE302" s="52"/>
      <c r="AF302" s="52"/>
      <c r="AG302" s="52"/>
      <c r="AH302" s="53"/>
      <c r="AI302" s="53"/>
      <c r="AJ302" s="151"/>
      <c r="AK302" s="147">
        <f t="shared" si="111"/>
        <v>65.34</v>
      </c>
      <c r="AL302" s="15"/>
    </row>
    <row r="303" spans="1:38" s="16" customFormat="1" ht="33" customHeight="1" x14ac:dyDescent="0.2">
      <c r="A303" s="218"/>
      <c r="B303" s="197"/>
      <c r="C303" s="67" t="s">
        <v>338</v>
      </c>
      <c r="D303" s="47"/>
      <c r="E303" s="56">
        <v>0</v>
      </c>
      <c r="F303" s="49" t="s">
        <v>337</v>
      </c>
      <c r="G303" s="113" t="s">
        <v>30</v>
      </c>
      <c r="H303" s="113" t="s">
        <v>31</v>
      </c>
      <c r="I303" s="117" t="s">
        <v>32</v>
      </c>
      <c r="J303" s="74" t="s">
        <v>33</v>
      </c>
      <c r="K303" s="55">
        <v>157.22514719999998</v>
      </c>
      <c r="L303" s="55">
        <v>157.22514719999998</v>
      </c>
      <c r="M303" s="55"/>
      <c r="N303" s="51">
        <v>0</v>
      </c>
      <c r="O303" s="51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143">
        <f t="shared" si="98"/>
        <v>0</v>
      </c>
      <c r="AB303" s="143">
        <f t="shared" si="110"/>
        <v>157.22514719999998</v>
      </c>
      <c r="AC303" s="143"/>
      <c r="AD303" s="52"/>
      <c r="AE303" s="52"/>
      <c r="AF303" s="52"/>
      <c r="AG303" s="52"/>
      <c r="AH303" s="53"/>
      <c r="AI303" s="53"/>
      <c r="AJ303" s="151"/>
      <c r="AK303" s="147">
        <f t="shared" si="111"/>
        <v>157.22514719999998</v>
      </c>
      <c r="AL303" s="15"/>
    </row>
    <row r="304" spans="1:38" s="16" customFormat="1" ht="33" customHeight="1" x14ac:dyDescent="0.2">
      <c r="A304" s="218"/>
      <c r="B304" s="197"/>
      <c r="C304" s="67" t="s">
        <v>339</v>
      </c>
      <c r="D304" s="47"/>
      <c r="E304" s="56">
        <v>2</v>
      </c>
      <c r="F304" s="49" t="s">
        <v>337</v>
      </c>
      <c r="G304" s="113" t="s">
        <v>30</v>
      </c>
      <c r="H304" s="113" t="s">
        <v>31</v>
      </c>
      <c r="I304" s="117" t="s">
        <v>32</v>
      </c>
      <c r="J304" s="74"/>
      <c r="K304" s="55">
        <v>0</v>
      </c>
      <c r="L304" s="55">
        <v>130</v>
      </c>
      <c r="M304" s="55"/>
      <c r="N304" s="51">
        <v>0</v>
      </c>
      <c r="O304" s="51"/>
      <c r="P304" s="52"/>
      <c r="Q304" s="52"/>
      <c r="R304" s="52"/>
      <c r="S304" s="52"/>
      <c r="T304" s="52"/>
      <c r="U304" s="52">
        <v>2</v>
      </c>
      <c r="V304" s="52">
        <v>130</v>
      </c>
      <c r="W304" s="52"/>
      <c r="X304" s="52"/>
      <c r="Y304" s="52"/>
      <c r="Z304" s="52"/>
      <c r="AA304" s="143">
        <f t="shared" si="98"/>
        <v>0</v>
      </c>
      <c r="AB304" s="143">
        <f t="shared" si="110"/>
        <v>0</v>
      </c>
      <c r="AC304" s="143"/>
      <c r="AD304" s="52"/>
      <c r="AE304" s="52"/>
      <c r="AF304" s="52"/>
      <c r="AG304" s="52"/>
      <c r="AH304" s="53"/>
      <c r="AI304" s="53"/>
      <c r="AJ304" s="151"/>
      <c r="AK304" s="147">
        <f t="shared" si="111"/>
        <v>130</v>
      </c>
      <c r="AL304" s="15"/>
    </row>
    <row r="305" spans="1:39" s="16" customFormat="1" ht="33" customHeight="1" x14ac:dyDescent="0.2">
      <c r="A305" s="218"/>
      <c r="B305" s="197"/>
      <c r="C305" s="67" t="s">
        <v>340</v>
      </c>
      <c r="D305" s="47"/>
      <c r="E305" s="56">
        <v>2</v>
      </c>
      <c r="F305" s="49" t="s">
        <v>337</v>
      </c>
      <c r="G305" s="113" t="s">
        <v>30</v>
      </c>
      <c r="H305" s="113" t="s">
        <v>31</v>
      </c>
      <c r="I305" s="117" t="s">
        <v>32</v>
      </c>
      <c r="J305" s="74"/>
      <c r="K305" s="55">
        <v>0</v>
      </c>
      <c r="L305" s="55">
        <v>130</v>
      </c>
      <c r="M305" s="55"/>
      <c r="N305" s="51">
        <v>0</v>
      </c>
      <c r="O305" s="51"/>
      <c r="P305" s="52"/>
      <c r="Q305" s="52"/>
      <c r="R305" s="52"/>
      <c r="S305" s="52"/>
      <c r="T305" s="52"/>
      <c r="U305" s="52">
        <v>2</v>
      </c>
      <c r="V305" s="52">
        <v>130</v>
      </c>
      <c r="W305" s="52"/>
      <c r="X305" s="52"/>
      <c r="Y305" s="52"/>
      <c r="Z305" s="52"/>
      <c r="AA305" s="143">
        <f t="shared" si="98"/>
        <v>0</v>
      </c>
      <c r="AB305" s="143">
        <f t="shared" si="110"/>
        <v>0</v>
      </c>
      <c r="AC305" s="143"/>
      <c r="AD305" s="52"/>
      <c r="AE305" s="52"/>
      <c r="AF305" s="52"/>
      <c r="AG305" s="52"/>
      <c r="AH305" s="53"/>
      <c r="AI305" s="53"/>
      <c r="AJ305" s="151"/>
      <c r="AK305" s="147">
        <f t="shared" si="111"/>
        <v>130</v>
      </c>
      <c r="AL305" s="15"/>
    </row>
    <row r="306" spans="1:39" s="16" customFormat="1" ht="33" customHeight="1" x14ac:dyDescent="0.2">
      <c r="A306" s="218"/>
      <c r="B306" s="194"/>
      <c r="C306" s="67" t="s">
        <v>341</v>
      </c>
      <c r="D306" s="47"/>
      <c r="E306" s="56">
        <v>0</v>
      </c>
      <c r="F306" s="49" t="s">
        <v>342</v>
      </c>
      <c r="G306" s="113" t="s">
        <v>30</v>
      </c>
      <c r="H306" s="113" t="s">
        <v>31</v>
      </c>
      <c r="I306" s="117" t="s">
        <v>32</v>
      </c>
      <c r="J306" s="74" t="s">
        <v>38</v>
      </c>
      <c r="K306" s="55">
        <v>1485</v>
      </c>
      <c r="L306" s="55">
        <v>0</v>
      </c>
      <c r="M306" s="55"/>
      <c r="N306" s="51">
        <v>0</v>
      </c>
      <c r="O306" s="51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143">
        <f t="shared" si="98"/>
        <v>0</v>
      </c>
      <c r="AB306" s="143">
        <f t="shared" si="110"/>
        <v>0</v>
      </c>
      <c r="AC306" s="143"/>
      <c r="AD306" s="52"/>
      <c r="AE306" s="52"/>
      <c r="AF306" s="52"/>
      <c r="AG306" s="52"/>
      <c r="AH306" s="53"/>
      <c r="AI306" s="53"/>
      <c r="AJ306" s="151"/>
      <c r="AK306" s="147">
        <f t="shared" si="111"/>
        <v>0</v>
      </c>
      <c r="AL306" s="15"/>
    </row>
    <row r="307" spans="1:39" s="16" customFormat="1" ht="18.75" customHeight="1" x14ac:dyDescent="0.2">
      <c r="A307" s="218"/>
      <c r="B307" s="191">
        <v>2500</v>
      </c>
      <c r="C307" s="18" t="s">
        <v>343</v>
      </c>
      <c r="D307" s="19"/>
      <c r="E307" s="24"/>
      <c r="F307" s="20"/>
      <c r="G307" s="132"/>
      <c r="H307" s="133"/>
      <c r="I307" s="134"/>
      <c r="J307" s="22"/>
      <c r="K307" s="24"/>
      <c r="L307" s="25">
        <f>L308+L314+L320+L348+L568</f>
        <v>120831.90924239997</v>
      </c>
      <c r="M307" s="25">
        <f t="shared" ref="M307:AK307" si="112">M308+M314+M320+M348+M568</f>
        <v>0</v>
      </c>
      <c r="N307" s="25">
        <f t="shared" si="112"/>
        <v>0</v>
      </c>
      <c r="O307" s="25">
        <f t="shared" si="112"/>
        <v>0</v>
      </c>
      <c r="P307" s="25">
        <f t="shared" si="112"/>
        <v>0</v>
      </c>
      <c r="Q307" s="25">
        <f t="shared" si="112"/>
        <v>0</v>
      </c>
      <c r="R307" s="25">
        <f t="shared" si="112"/>
        <v>0</v>
      </c>
      <c r="S307" s="25">
        <f t="shared" si="112"/>
        <v>0</v>
      </c>
      <c r="T307" s="25">
        <f t="shared" si="112"/>
        <v>0</v>
      </c>
      <c r="U307" s="25">
        <f t="shared" si="112"/>
        <v>0</v>
      </c>
      <c r="V307" s="25">
        <f t="shared" si="112"/>
        <v>0</v>
      </c>
      <c r="W307" s="25">
        <f t="shared" si="112"/>
        <v>0</v>
      </c>
      <c r="X307" s="25">
        <f t="shared" si="112"/>
        <v>0</v>
      </c>
      <c r="Y307" s="25">
        <f t="shared" si="112"/>
        <v>0</v>
      </c>
      <c r="Z307" s="25">
        <f t="shared" si="112"/>
        <v>0</v>
      </c>
      <c r="AA307" s="25">
        <f t="shared" si="112"/>
        <v>0</v>
      </c>
      <c r="AB307" s="25">
        <f t="shared" si="112"/>
        <v>120831.90924239997</v>
      </c>
      <c r="AC307" s="25">
        <f t="shared" si="112"/>
        <v>0</v>
      </c>
      <c r="AD307" s="25">
        <f t="shared" si="112"/>
        <v>0</v>
      </c>
      <c r="AE307" s="25">
        <f t="shared" si="112"/>
        <v>0</v>
      </c>
      <c r="AF307" s="25">
        <f t="shared" si="112"/>
        <v>0</v>
      </c>
      <c r="AG307" s="25">
        <f t="shared" si="112"/>
        <v>0</v>
      </c>
      <c r="AH307" s="25">
        <f t="shared" si="112"/>
        <v>0</v>
      </c>
      <c r="AI307" s="25">
        <f t="shared" si="112"/>
        <v>0</v>
      </c>
      <c r="AJ307" s="25">
        <f t="shared" si="112"/>
        <v>0</v>
      </c>
      <c r="AK307" s="25">
        <f t="shared" si="112"/>
        <v>120831.90924239997</v>
      </c>
      <c r="AL307" s="15"/>
      <c r="AM307" s="25"/>
    </row>
    <row r="308" spans="1:39" s="16" customFormat="1" ht="17.25" customHeight="1" x14ac:dyDescent="0.2">
      <c r="A308" s="218"/>
      <c r="B308" s="192">
        <v>251</v>
      </c>
      <c r="C308" s="27" t="s">
        <v>344</v>
      </c>
      <c r="D308" s="28"/>
      <c r="E308" s="34"/>
      <c r="F308" s="29"/>
      <c r="G308" s="129"/>
      <c r="H308" s="130"/>
      <c r="I308" s="131"/>
      <c r="J308" s="31"/>
      <c r="K308" s="34"/>
      <c r="L308" s="35">
        <v>1968.3</v>
      </c>
      <c r="M308" s="35"/>
      <c r="N308" s="32">
        <f>N309+N311</f>
        <v>0</v>
      </c>
      <c r="O308" s="32"/>
      <c r="P308" s="32">
        <f t="shared" ref="P308:AK308" si="113">P309+P311</f>
        <v>0</v>
      </c>
      <c r="Q308" s="32"/>
      <c r="R308" s="32">
        <f t="shared" si="113"/>
        <v>0</v>
      </c>
      <c r="S308" s="32"/>
      <c r="T308" s="32">
        <f t="shared" si="113"/>
        <v>0</v>
      </c>
      <c r="U308" s="32"/>
      <c r="V308" s="32">
        <f t="shared" si="113"/>
        <v>0</v>
      </c>
      <c r="W308" s="32"/>
      <c r="X308" s="32">
        <f t="shared" si="113"/>
        <v>0</v>
      </c>
      <c r="Y308" s="32"/>
      <c r="Z308" s="32">
        <f t="shared" si="113"/>
        <v>0</v>
      </c>
      <c r="AA308" s="32"/>
      <c r="AB308" s="32">
        <f t="shared" si="113"/>
        <v>1968.3</v>
      </c>
      <c r="AC308" s="32"/>
      <c r="AD308" s="32">
        <f t="shared" si="113"/>
        <v>0</v>
      </c>
      <c r="AE308" s="32"/>
      <c r="AF308" s="32">
        <f t="shared" si="113"/>
        <v>0</v>
      </c>
      <c r="AG308" s="32"/>
      <c r="AH308" s="32">
        <f t="shared" si="113"/>
        <v>0</v>
      </c>
      <c r="AI308" s="32"/>
      <c r="AJ308" s="149">
        <f t="shared" si="113"/>
        <v>0</v>
      </c>
      <c r="AK308" s="32">
        <f t="shared" si="113"/>
        <v>1968.3</v>
      </c>
      <c r="AL308" s="15"/>
    </row>
    <row r="309" spans="1:39" s="16" customFormat="1" ht="20.25" customHeight="1" x14ac:dyDescent="0.2">
      <c r="A309" s="218"/>
      <c r="B309" s="193">
        <v>25101</v>
      </c>
      <c r="C309" s="37" t="s">
        <v>345</v>
      </c>
      <c r="D309" s="38"/>
      <c r="E309" s="43"/>
      <c r="F309" s="39"/>
      <c r="G309" s="114"/>
      <c r="H309" s="115"/>
      <c r="I309" s="116"/>
      <c r="J309" s="41"/>
      <c r="K309" s="43"/>
      <c r="L309" s="44">
        <v>1000</v>
      </c>
      <c r="M309" s="44"/>
      <c r="N309" s="42">
        <f>SUM(N310)</f>
        <v>0</v>
      </c>
      <c r="O309" s="42"/>
      <c r="P309" s="42">
        <f t="shared" ref="P309:AK309" si="114">SUM(P310)</f>
        <v>0</v>
      </c>
      <c r="Q309" s="42"/>
      <c r="R309" s="42">
        <f t="shared" si="114"/>
        <v>0</v>
      </c>
      <c r="S309" s="42"/>
      <c r="T309" s="42">
        <f t="shared" si="114"/>
        <v>0</v>
      </c>
      <c r="U309" s="42"/>
      <c r="V309" s="42">
        <f t="shared" si="114"/>
        <v>0</v>
      </c>
      <c r="W309" s="42"/>
      <c r="X309" s="42">
        <f t="shared" si="114"/>
        <v>0</v>
      </c>
      <c r="Y309" s="42"/>
      <c r="Z309" s="42">
        <f t="shared" si="114"/>
        <v>0</v>
      </c>
      <c r="AA309" s="42"/>
      <c r="AB309" s="42">
        <f t="shared" si="114"/>
        <v>1000</v>
      </c>
      <c r="AC309" s="42"/>
      <c r="AD309" s="42">
        <f t="shared" si="114"/>
        <v>0</v>
      </c>
      <c r="AE309" s="42"/>
      <c r="AF309" s="42">
        <f t="shared" si="114"/>
        <v>0</v>
      </c>
      <c r="AG309" s="42"/>
      <c r="AH309" s="42">
        <f t="shared" si="114"/>
        <v>0</v>
      </c>
      <c r="AI309" s="42"/>
      <c r="AJ309" s="150">
        <f t="shared" si="114"/>
        <v>0</v>
      </c>
      <c r="AK309" s="42">
        <f t="shared" si="114"/>
        <v>1000</v>
      </c>
      <c r="AL309" s="15"/>
    </row>
    <row r="310" spans="1:39" s="16" customFormat="1" ht="33" x14ac:dyDescent="0.2">
      <c r="A310" s="218"/>
      <c r="B310" s="197"/>
      <c r="C310" s="67" t="s">
        <v>346</v>
      </c>
      <c r="D310" s="47"/>
      <c r="E310" s="56">
        <v>2</v>
      </c>
      <c r="F310" s="49" t="s">
        <v>82</v>
      </c>
      <c r="G310" s="113" t="s">
        <v>30</v>
      </c>
      <c r="H310" s="113" t="s">
        <v>31</v>
      </c>
      <c r="I310" s="117" t="s">
        <v>32</v>
      </c>
      <c r="J310" s="74" t="s">
        <v>38</v>
      </c>
      <c r="K310" s="55">
        <v>500</v>
      </c>
      <c r="L310" s="55">
        <v>1000</v>
      </c>
      <c r="M310" s="55"/>
      <c r="N310" s="51">
        <v>0</v>
      </c>
      <c r="O310" s="51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143">
        <f t="shared" ref="AA310:AA373" si="115">E310-M310-O310-Q310-S310-U310-W310</f>
        <v>2</v>
      </c>
      <c r="AB310" s="143">
        <f>L310-N310-P310-R310-T310-V310-X310</f>
        <v>1000</v>
      </c>
      <c r="AC310" s="143"/>
      <c r="AD310" s="52"/>
      <c r="AE310" s="52"/>
      <c r="AF310" s="52"/>
      <c r="AG310" s="52"/>
      <c r="AH310" s="53"/>
      <c r="AI310" s="53"/>
      <c r="AJ310" s="151"/>
      <c r="AK310" s="147">
        <f>N310+P310+R310+T310+V310+X310+Z310+AB310+AD310+AF310+AH310+AJ310</f>
        <v>1000</v>
      </c>
      <c r="AL310" s="15"/>
    </row>
    <row r="311" spans="1:39" s="16" customFormat="1" ht="22.5" customHeight="1" x14ac:dyDescent="0.2">
      <c r="A311" s="218"/>
      <c r="B311" s="193">
        <v>25102</v>
      </c>
      <c r="C311" s="37" t="s">
        <v>347</v>
      </c>
      <c r="D311" s="38"/>
      <c r="E311" s="43"/>
      <c r="F311" s="39"/>
      <c r="G311" s="114"/>
      <c r="H311" s="115"/>
      <c r="I311" s="116"/>
      <c r="J311" s="41"/>
      <c r="K311" s="43"/>
      <c r="L311" s="44">
        <v>968.3</v>
      </c>
      <c r="M311" s="44"/>
      <c r="N311" s="42">
        <f>SUM(N312:N313)</f>
        <v>0</v>
      </c>
      <c r="O311" s="42"/>
      <c r="P311" s="42">
        <f t="shared" ref="P311:AK311" si="116">SUM(P312:P313)</f>
        <v>0</v>
      </c>
      <c r="Q311" s="42"/>
      <c r="R311" s="42">
        <f t="shared" si="116"/>
        <v>0</v>
      </c>
      <c r="S311" s="42"/>
      <c r="T311" s="42">
        <f t="shared" si="116"/>
        <v>0</v>
      </c>
      <c r="U311" s="42"/>
      <c r="V311" s="42">
        <f t="shared" si="116"/>
        <v>0</v>
      </c>
      <c r="W311" s="42"/>
      <c r="X311" s="42">
        <f t="shared" si="116"/>
        <v>0</v>
      </c>
      <c r="Y311" s="42"/>
      <c r="Z311" s="42">
        <f t="shared" si="116"/>
        <v>0</v>
      </c>
      <c r="AA311" s="42"/>
      <c r="AB311" s="142">
        <f t="shared" si="116"/>
        <v>968.3</v>
      </c>
      <c r="AC311" s="142"/>
      <c r="AD311" s="42">
        <f t="shared" si="116"/>
        <v>0</v>
      </c>
      <c r="AE311" s="42"/>
      <c r="AF311" s="42">
        <f t="shared" si="116"/>
        <v>0</v>
      </c>
      <c r="AG311" s="42"/>
      <c r="AH311" s="42">
        <f t="shared" si="116"/>
        <v>0</v>
      </c>
      <c r="AI311" s="42"/>
      <c r="AJ311" s="150">
        <f t="shared" si="116"/>
        <v>0</v>
      </c>
      <c r="AK311" s="42">
        <f t="shared" si="116"/>
        <v>968.3</v>
      </c>
      <c r="AL311" s="15"/>
    </row>
    <row r="312" spans="1:39" s="16" customFormat="1" ht="33" x14ac:dyDescent="0.2">
      <c r="A312" s="218"/>
      <c r="B312" s="194"/>
      <c r="C312" s="67" t="s">
        <v>348</v>
      </c>
      <c r="D312" s="47"/>
      <c r="E312" s="56">
        <v>6</v>
      </c>
      <c r="F312" s="49" t="s">
        <v>82</v>
      </c>
      <c r="G312" s="113" t="s">
        <v>30</v>
      </c>
      <c r="H312" s="113" t="s">
        <v>31</v>
      </c>
      <c r="I312" s="117" t="s">
        <v>32</v>
      </c>
      <c r="J312" s="74" t="s">
        <v>38</v>
      </c>
      <c r="K312" s="55">
        <v>103.98</v>
      </c>
      <c r="L312" s="55">
        <v>623.88</v>
      </c>
      <c r="M312" s="55"/>
      <c r="N312" s="51">
        <v>0</v>
      </c>
      <c r="O312" s="51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143">
        <f t="shared" si="115"/>
        <v>6</v>
      </c>
      <c r="AB312" s="143">
        <f>L312-N312-P312-R312-T312-V312-X312</f>
        <v>623.88</v>
      </c>
      <c r="AC312" s="143"/>
      <c r="AD312" s="52"/>
      <c r="AE312" s="52"/>
      <c r="AF312" s="52"/>
      <c r="AG312" s="52"/>
      <c r="AH312" s="53"/>
      <c r="AI312" s="53"/>
      <c r="AJ312" s="151"/>
      <c r="AK312" s="147">
        <f>N312+P312+R312+T312+V312+X312+Z312+AB312+AD312+AF312+AH312+AJ312</f>
        <v>623.88</v>
      </c>
      <c r="AL312" s="15"/>
    </row>
    <row r="313" spans="1:39" s="16" customFormat="1" ht="33" x14ac:dyDescent="0.2">
      <c r="A313" s="218"/>
      <c r="B313" s="194"/>
      <c r="C313" s="89" t="s">
        <v>349</v>
      </c>
      <c r="D313" s="47"/>
      <c r="E313" s="56">
        <v>1</v>
      </c>
      <c r="F313" s="49" t="s">
        <v>350</v>
      </c>
      <c r="G313" s="113" t="s">
        <v>30</v>
      </c>
      <c r="H313" s="113" t="s">
        <v>31</v>
      </c>
      <c r="I313" s="117" t="s">
        <v>32</v>
      </c>
      <c r="J313" s="74" t="s">
        <v>33</v>
      </c>
      <c r="K313" s="55">
        <v>344.42</v>
      </c>
      <c r="L313" s="55">
        <v>344.42</v>
      </c>
      <c r="M313" s="55"/>
      <c r="N313" s="51">
        <v>0</v>
      </c>
      <c r="O313" s="51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143">
        <f t="shared" si="115"/>
        <v>1</v>
      </c>
      <c r="AB313" s="143">
        <f>L313-N313-P313-R313-T313-V313-X313</f>
        <v>344.42</v>
      </c>
      <c r="AC313" s="143"/>
      <c r="AD313" s="52"/>
      <c r="AE313" s="52"/>
      <c r="AF313" s="52"/>
      <c r="AG313" s="52"/>
      <c r="AH313" s="53"/>
      <c r="AI313" s="53"/>
      <c r="AJ313" s="151"/>
      <c r="AK313" s="147">
        <f>N313+P313+R313+T313+V313+X313+Z313+AB313+AD313+AF313+AH313+AJ313</f>
        <v>344.42</v>
      </c>
      <c r="AL313" s="15"/>
    </row>
    <row r="314" spans="1:39" s="16" customFormat="1" ht="15" customHeight="1" x14ac:dyDescent="0.2">
      <c r="A314" s="218"/>
      <c r="B314" s="192">
        <v>252</v>
      </c>
      <c r="C314" s="27" t="s">
        <v>351</v>
      </c>
      <c r="D314" s="28"/>
      <c r="E314" s="34"/>
      <c r="F314" s="29"/>
      <c r="G314" s="129"/>
      <c r="H314" s="130"/>
      <c r="I314" s="131"/>
      <c r="J314" s="31"/>
      <c r="K314" s="34"/>
      <c r="L314" s="35">
        <v>1600</v>
      </c>
      <c r="M314" s="35"/>
      <c r="N314" s="32">
        <f>N315</f>
        <v>0</v>
      </c>
      <c r="O314" s="32"/>
      <c r="P314" s="32">
        <f t="shared" ref="P314:AK314" si="117">P315</f>
        <v>0</v>
      </c>
      <c r="Q314" s="32"/>
      <c r="R314" s="32">
        <f t="shared" si="117"/>
        <v>0</v>
      </c>
      <c r="S314" s="32"/>
      <c r="T314" s="32">
        <f t="shared" si="117"/>
        <v>0</v>
      </c>
      <c r="U314" s="32"/>
      <c r="V314" s="32">
        <f t="shared" si="117"/>
        <v>0</v>
      </c>
      <c r="W314" s="32"/>
      <c r="X314" s="32">
        <f t="shared" si="117"/>
        <v>0</v>
      </c>
      <c r="Y314" s="32"/>
      <c r="Z314" s="32">
        <f t="shared" si="117"/>
        <v>0</v>
      </c>
      <c r="AA314" s="32"/>
      <c r="AB314" s="32">
        <f t="shared" si="117"/>
        <v>1600</v>
      </c>
      <c r="AC314" s="32"/>
      <c r="AD314" s="32">
        <f t="shared" si="117"/>
        <v>0</v>
      </c>
      <c r="AE314" s="32"/>
      <c r="AF314" s="32">
        <f t="shared" si="117"/>
        <v>0</v>
      </c>
      <c r="AG314" s="32"/>
      <c r="AH314" s="32">
        <f t="shared" si="117"/>
        <v>0</v>
      </c>
      <c r="AI314" s="32"/>
      <c r="AJ314" s="149">
        <f t="shared" si="117"/>
        <v>0</v>
      </c>
      <c r="AK314" s="32">
        <f t="shared" si="117"/>
        <v>1600</v>
      </c>
      <c r="AL314" s="15"/>
    </row>
    <row r="315" spans="1:39" s="16" customFormat="1" ht="15" customHeight="1" x14ac:dyDescent="0.2">
      <c r="A315" s="218"/>
      <c r="B315" s="193">
        <v>25201</v>
      </c>
      <c r="C315" s="37" t="s">
        <v>351</v>
      </c>
      <c r="D315" s="38"/>
      <c r="E315" s="43"/>
      <c r="F315" s="39"/>
      <c r="G315" s="114"/>
      <c r="H315" s="115"/>
      <c r="I315" s="116"/>
      <c r="J315" s="41"/>
      <c r="K315" s="43"/>
      <c r="L315" s="44">
        <v>1600</v>
      </c>
      <c r="M315" s="44"/>
      <c r="N315" s="42">
        <f>SUM(N316:N319)</f>
        <v>0</v>
      </c>
      <c r="O315" s="42"/>
      <c r="P315" s="42">
        <f t="shared" ref="P315:AK315" si="118">SUM(P316:P319)</f>
        <v>0</v>
      </c>
      <c r="Q315" s="42"/>
      <c r="R315" s="42">
        <f t="shared" si="118"/>
        <v>0</v>
      </c>
      <c r="S315" s="42"/>
      <c r="T315" s="42">
        <f t="shared" si="118"/>
        <v>0</v>
      </c>
      <c r="U315" s="42"/>
      <c r="V315" s="42">
        <f t="shared" si="118"/>
        <v>0</v>
      </c>
      <c r="W315" s="42"/>
      <c r="X315" s="42">
        <f t="shared" si="118"/>
        <v>0</v>
      </c>
      <c r="Y315" s="42"/>
      <c r="Z315" s="42">
        <f t="shared" si="118"/>
        <v>0</v>
      </c>
      <c r="AA315" s="42"/>
      <c r="AB315" s="142">
        <f t="shared" si="118"/>
        <v>1600</v>
      </c>
      <c r="AC315" s="142"/>
      <c r="AD315" s="42">
        <f t="shared" si="118"/>
        <v>0</v>
      </c>
      <c r="AE315" s="42"/>
      <c r="AF315" s="42">
        <f t="shared" si="118"/>
        <v>0</v>
      </c>
      <c r="AG315" s="42"/>
      <c r="AH315" s="42">
        <f t="shared" si="118"/>
        <v>0</v>
      </c>
      <c r="AI315" s="42"/>
      <c r="AJ315" s="150">
        <f t="shared" si="118"/>
        <v>0</v>
      </c>
      <c r="AK315" s="42">
        <f t="shared" si="118"/>
        <v>1600</v>
      </c>
      <c r="AL315" s="15"/>
    </row>
    <row r="316" spans="1:39" s="16" customFormat="1" ht="33" customHeight="1" x14ac:dyDescent="0.2">
      <c r="A316" s="218"/>
      <c r="B316" s="194"/>
      <c r="C316" s="67" t="s">
        <v>352</v>
      </c>
      <c r="D316" s="47"/>
      <c r="E316" s="56">
        <v>1</v>
      </c>
      <c r="F316" s="49" t="s">
        <v>148</v>
      </c>
      <c r="G316" s="113" t="s">
        <v>30</v>
      </c>
      <c r="H316" s="113" t="s">
        <v>31</v>
      </c>
      <c r="I316" s="117" t="s">
        <v>32</v>
      </c>
      <c r="J316" s="74" t="s">
        <v>38</v>
      </c>
      <c r="K316" s="55">
        <v>71.28</v>
      </c>
      <c r="L316" s="55">
        <v>71.28</v>
      </c>
      <c r="M316" s="55"/>
      <c r="N316" s="51">
        <v>0</v>
      </c>
      <c r="O316" s="51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143">
        <f t="shared" si="115"/>
        <v>1</v>
      </c>
      <c r="AB316" s="143">
        <f>L316-N316-P316-R316-T316-V316-X316</f>
        <v>71.28</v>
      </c>
      <c r="AC316" s="143"/>
      <c r="AD316" s="52"/>
      <c r="AE316" s="52"/>
      <c r="AF316" s="52"/>
      <c r="AG316" s="52"/>
      <c r="AH316" s="53"/>
      <c r="AI316" s="53"/>
      <c r="AJ316" s="151"/>
      <c r="AK316" s="147">
        <f>N316+P316+R316+T316+V316+X316+Z316+AB316+AD316+AF316+AH316+AJ316</f>
        <v>71.28</v>
      </c>
      <c r="AL316" s="15"/>
    </row>
    <row r="317" spans="1:39" s="16" customFormat="1" ht="33" customHeight="1" x14ac:dyDescent="0.2">
      <c r="A317" s="218"/>
      <c r="B317" s="194"/>
      <c r="C317" s="67" t="s">
        <v>353</v>
      </c>
      <c r="D317" s="47"/>
      <c r="E317" s="56">
        <v>1</v>
      </c>
      <c r="F317" s="49" t="s">
        <v>337</v>
      </c>
      <c r="G317" s="113" t="s">
        <v>30</v>
      </c>
      <c r="H317" s="113" t="s">
        <v>31</v>
      </c>
      <c r="I317" s="117" t="s">
        <v>32</v>
      </c>
      <c r="J317" s="74" t="s">
        <v>33</v>
      </c>
      <c r="K317" s="55">
        <v>324</v>
      </c>
      <c r="L317" s="55">
        <v>324</v>
      </c>
      <c r="M317" s="55"/>
      <c r="N317" s="51">
        <v>0</v>
      </c>
      <c r="O317" s="51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143">
        <f t="shared" si="115"/>
        <v>1</v>
      </c>
      <c r="AB317" s="143">
        <f>L317-N317-P317-R317-T317-V317-X317</f>
        <v>324</v>
      </c>
      <c r="AC317" s="143"/>
      <c r="AD317" s="52"/>
      <c r="AE317" s="52"/>
      <c r="AF317" s="52"/>
      <c r="AG317" s="52"/>
      <c r="AH317" s="53"/>
      <c r="AI317" s="53"/>
      <c r="AJ317" s="151"/>
      <c r="AK317" s="147">
        <f>N317+P317+R317+T317+V317+X317+Z317+AB317+AD317+AF317+AH317+AJ317</f>
        <v>324</v>
      </c>
      <c r="AL317" s="15"/>
    </row>
    <row r="318" spans="1:39" s="16" customFormat="1" ht="33" customHeight="1" x14ac:dyDescent="0.2">
      <c r="A318" s="218"/>
      <c r="B318" s="194"/>
      <c r="C318" s="67" t="s">
        <v>354</v>
      </c>
      <c r="D318" s="47"/>
      <c r="E318" s="56">
        <v>1</v>
      </c>
      <c r="F318" s="49" t="s">
        <v>222</v>
      </c>
      <c r="G318" s="113" t="s">
        <v>30</v>
      </c>
      <c r="H318" s="113" t="s">
        <v>31</v>
      </c>
      <c r="I318" s="117" t="s">
        <v>32</v>
      </c>
      <c r="J318" s="74" t="s">
        <v>33</v>
      </c>
      <c r="K318" s="55">
        <v>178.20000000000002</v>
      </c>
      <c r="L318" s="55">
        <v>178.20000000000002</v>
      </c>
      <c r="M318" s="55"/>
      <c r="N318" s="51">
        <v>0</v>
      </c>
      <c r="O318" s="51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143">
        <f t="shared" si="115"/>
        <v>1</v>
      </c>
      <c r="AB318" s="143">
        <f>L318-N318-P318-R318-T318-V318-X318</f>
        <v>178.20000000000002</v>
      </c>
      <c r="AC318" s="143"/>
      <c r="AD318" s="52"/>
      <c r="AE318" s="52"/>
      <c r="AF318" s="52"/>
      <c r="AG318" s="52"/>
      <c r="AH318" s="53"/>
      <c r="AI318" s="53"/>
      <c r="AJ318" s="151"/>
      <c r="AK318" s="147">
        <f>N318+P318+R318+T318+V318+X318+Z318+AB318+AD318+AF318+AH318+AJ318</f>
        <v>178.20000000000002</v>
      </c>
      <c r="AL318" s="15"/>
    </row>
    <row r="319" spans="1:39" s="16" customFormat="1" ht="33" customHeight="1" x14ac:dyDescent="0.2">
      <c r="A319" s="218"/>
      <c r="B319" s="194"/>
      <c r="C319" s="67" t="s">
        <v>355</v>
      </c>
      <c r="D319" s="47"/>
      <c r="E319" s="56">
        <v>1</v>
      </c>
      <c r="F319" s="49" t="s">
        <v>222</v>
      </c>
      <c r="G319" s="113" t="s">
        <v>30</v>
      </c>
      <c r="H319" s="113" t="s">
        <v>31</v>
      </c>
      <c r="I319" s="117" t="s">
        <v>32</v>
      </c>
      <c r="J319" s="74" t="s">
        <v>33</v>
      </c>
      <c r="K319" s="55">
        <v>1026.52</v>
      </c>
      <c r="L319" s="55">
        <v>1026.52</v>
      </c>
      <c r="M319" s="55"/>
      <c r="N319" s="51">
        <v>0</v>
      </c>
      <c r="O319" s="51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143">
        <f t="shared" si="115"/>
        <v>1</v>
      </c>
      <c r="AB319" s="143">
        <f>L319-N319-P319-R319-T319-V319-X319</f>
        <v>1026.52</v>
      </c>
      <c r="AC319" s="143"/>
      <c r="AD319" s="52"/>
      <c r="AE319" s="52"/>
      <c r="AF319" s="52"/>
      <c r="AG319" s="52"/>
      <c r="AH319" s="53"/>
      <c r="AI319" s="53"/>
      <c r="AJ319" s="151"/>
      <c r="AK319" s="147">
        <f>N319+P319+R319+T319+V319+X319+Z319+AB319+AD319+AF319+AH319+AJ319</f>
        <v>1026.52</v>
      </c>
      <c r="AL319" s="15"/>
    </row>
    <row r="320" spans="1:39" s="16" customFormat="1" ht="15" customHeight="1" x14ac:dyDescent="0.2">
      <c r="A320" s="218"/>
      <c r="B320" s="192">
        <v>253</v>
      </c>
      <c r="C320" s="27" t="s">
        <v>356</v>
      </c>
      <c r="D320" s="28"/>
      <c r="E320" s="34"/>
      <c r="F320" s="29"/>
      <c r="G320" s="129"/>
      <c r="H320" s="130"/>
      <c r="I320" s="131"/>
      <c r="J320" s="31"/>
      <c r="K320" s="34"/>
      <c r="L320" s="35">
        <v>3366.9280000000003</v>
      </c>
      <c r="M320" s="35"/>
      <c r="N320" s="32">
        <f>N321+N326</f>
        <v>0</v>
      </c>
      <c r="O320" s="32"/>
      <c r="P320" s="32">
        <f t="shared" ref="P320:AK320" si="119">P321+P326</f>
        <v>0</v>
      </c>
      <c r="Q320" s="32"/>
      <c r="R320" s="32">
        <f t="shared" si="119"/>
        <v>0</v>
      </c>
      <c r="S320" s="32"/>
      <c r="T320" s="32">
        <f t="shared" si="119"/>
        <v>0</v>
      </c>
      <c r="U320" s="32"/>
      <c r="V320" s="32">
        <f t="shared" si="119"/>
        <v>0</v>
      </c>
      <c r="W320" s="32"/>
      <c r="X320" s="32">
        <f t="shared" si="119"/>
        <v>0</v>
      </c>
      <c r="Y320" s="32"/>
      <c r="Z320" s="32">
        <f t="shared" si="119"/>
        <v>0</v>
      </c>
      <c r="AA320" s="32"/>
      <c r="AB320" s="32">
        <f t="shared" si="119"/>
        <v>3366.9280000000003</v>
      </c>
      <c r="AC320" s="32"/>
      <c r="AD320" s="32">
        <f t="shared" si="119"/>
        <v>0</v>
      </c>
      <c r="AE320" s="32"/>
      <c r="AF320" s="32">
        <f t="shared" si="119"/>
        <v>0</v>
      </c>
      <c r="AG320" s="32"/>
      <c r="AH320" s="32">
        <f t="shared" si="119"/>
        <v>0</v>
      </c>
      <c r="AI320" s="32"/>
      <c r="AJ320" s="149">
        <f t="shared" si="119"/>
        <v>0</v>
      </c>
      <c r="AK320" s="32">
        <f t="shared" si="119"/>
        <v>3366.9280000000003</v>
      </c>
      <c r="AL320" s="15"/>
    </row>
    <row r="321" spans="1:38" s="16" customFormat="1" ht="20.25" customHeight="1" x14ac:dyDescent="0.2">
      <c r="A321" s="218"/>
      <c r="B321" s="193">
        <v>25301</v>
      </c>
      <c r="C321" s="37" t="s">
        <v>357</v>
      </c>
      <c r="D321" s="38"/>
      <c r="E321" s="43"/>
      <c r="F321" s="39"/>
      <c r="G321" s="114"/>
      <c r="H321" s="115"/>
      <c r="I321" s="116"/>
      <c r="J321" s="41"/>
      <c r="K321" s="43"/>
      <c r="L321" s="44">
        <v>2923.0480000000002</v>
      </c>
      <c r="M321" s="44"/>
      <c r="N321" s="42">
        <f>SUM(N322:N325)</f>
        <v>0</v>
      </c>
      <c r="O321" s="42"/>
      <c r="P321" s="42">
        <f t="shared" ref="P321:AK321" si="120">SUM(P322:P325)</f>
        <v>0</v>
      </c>
      <c r="Q321" s="42"/>
      <c r="R321" s="42">
        <f t="shared" si="120"/>
        <v>0</v>
      </c>
      <c r="S321" s="42"/>
      <c r="T321" s="42">
        <f t="shared" si="120"/>
        <v>0</v>
      </c>
      <c r="U321" s="42"/>
      <c r="V321" s="42">
        <f t="shared" si="120"/>
        <v>0</v>
      </c>
      <c r="W321" s="42"/>
      <c r="X321" s="42">
        <f t="shared" si="120"/>
        <v>0</v>
      </c>
      <c r="Y321" s="42"/>
      <c r="Z321" s="42">
        <f t="shared" si="120"/>
        <v>0</v>
      </c>
      <c r="AA321" s="42"/>
      <c r="AB321" s="42">
        <f t="shared" si="120"/>
        <v>2923.0480000000002</v>
      </c>
      <c r="AC321" s="42"/>
      <c r="AD321" s="42">
        <f t="shared" si="120"/>
        <v>0</v>
      </c>
      <c r="AE321" s="42"/>
      <c r="AF321" s="42">
        <f t="shared" si="120"/>
        <v>0</v>
      </c>
      <c r="AG321" s="42"/>
      <c r="AH321" s="42">
        <f t="shared" si="120"/>
        <v>0</v>
      </c>
      <c r="AI321" s="42"/>
      <c r="AJ321" s="150">
        <f t="shared" si="120"/>
        <v>0</v>
      </c>
      <c r="AK321" s="42">
        <f t="shared" si="120"/>
        <v>2923.0480000000002</v>
      </c>
      <c r="AL321" s="15"/>
    </row>
    <row r="322" spans="1:38" s="16" customFormat="1" ht="33" customHeight="1" x14ac:dyDescent="0.2">
      <c r="A322" s="218"/>
      <c r="B322" s="197"/>
      <c r="C322" s="67" t="s">
        <v>358</v>
      </c>
      <c r="D322" s="47"/>
      <c r="E322" s="56">
        <v>1</v>
      </c>
      <c r="F322" s="49" t="s">
        <v>29</v>
      </c>
      <c r="G322" s="113" t="s">
        <v>30</v>
      </c>
      <c r="H322" s="113" t="s">
        <v>31</v>
      </c>
      <c r="I322" s="117" t="s">
        <v>32</v>
      </c>
      <c r="J322" s="74" t="s">
        <v>38</v>
      </c>
      <c r="K322" s="55">
        <v>280.8</v>
      </c>
      <c r="L322" s="55">
        <v>280.8</v>
      </c>
      <c r="M322" s="55"/>
      <c r="N322" s="51"/>
      <c r="O322" s="51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143">
        <f t="shared" si="115"/>
        <v>1</v>
      </c>
      <c r="AB322" s="143">
        <f>L322-N322-P322-R322-T322-V322-X322</f>
        <v>280.8</v>
      </c>
      <c r="AC322" s="143"/>
      <c r="AD322" s="52"/>
      <c r="AE322" s="52"/>
      <c r="AF322" s="52"/>
      <c r="AG322" s="52"/>
      <c r="AH322" s="53"/>
      <c r="AI322" s="53"/>
      <c r="AJ322" s="151"/>
      <c r="AK322" s="147">
        <f>N322+P322+R322+T322+V322+X322+Z322+AB322+AD322+AF322+AH322+AJ322</f>
        <v>280.8</v>
      </c>
      <c r="AL322" s="15"/>
    </row>
    <row r="323" spans="1:38" s="16" customFormat="1" ht="33" customHeight="1" x14ac:dyDescent="0.2">
      <c r="A323" s="218"/>
      <c r="B323" s="197"/>
      <c r="C323" s="67" t="s">
        <v>359</v>
      </c>
      <c r="D323" s="47"/>
      <c r="E323" s="56">
        <v>1</v>
      </c>
      <c r="F323" s="49" t="s">
        <v>29</v>
      </c>
      <c r="G323" s="113" t="s">
        <v>30</v>
      </c>
      <c r="H323" s="113" t="s">
        <v>31</v>
      </c>
      <c r="I323" s="117" t="s">
        <v>32</v>
      </c>
      <c r="J323" s="74" t="s">
        <v>33</v>
      </c>
      <c r="K323" s="55">
        <v>1457.25</v>
      </c>
      <c r="L323" s="55">
        <v>1457.25</v>
      </c>
      <c r="M323" s="55"/>
      <c r="N323" s="51"/>
      <c r="O323" s="51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143">
        <f t="shared" si="115"/>
        <v>1</v>
      </c>
      <c r="AB323" s="143">
        <f>L323-N323-P323-R323-T323-V323-X323</f>
        <v>1457.25</v>
      </c>
      <c r="AC323" s="143"/>
      <c r="AD323" s="52"/>
      <c r="AE323" s="52"/>
      <c r="AF323" s="52"/>
      <c r="AG323" s="52"/>
      <c r="AH323" s="53"/>
      <c r="AI323" s="53"/>
      <c r="AJ323" s="151"/>
      <c r="AK323" s="147">
        <f>N323+P323+R323+T323+V323+X323+Z323+AB323+AD323+AF323+AH323+AJ323</f>
        <v>1457.25</v>
      </c>
      <c r="AL323" s="15"/>
    </row>
    <row r="324" spans="1:38" s="16" customFormat="1" ht="33" customHeight="1" x14ac:dyDescent="0.2">
      <c r="A324" s="218"/>
      <c r="B324" s="197"/>
      <c r="C324" s="67" t="s">
        <v>360</v>
      </c>
      <c r="D324" s="47"/>
      <c r="E324" s="56">
        <v>1</v>
      </c>
      <c r="F324" s="49" t="s">
        <v>29</v>
      </c>
      <c r="G324" s="113" t="s">
        <v>30</v>
      </c>
      <c r="H324" s="113" t="s">
        <v>31</v>
      </c>
      <c r="I324" s="117" t="s">
        <v>32</v>
      </c>
      <c r="J324" s="74" t="s">
        <v>33</v>
      </c>
      <c r="K324" s="55">
        <v>687.99600000000009</v>
      </c>
      <c r="L324" s="55">
        <v>687.99600000000009</v>
      </c>
      <c r="M324" s="55"/>
      <c r="N324" s="51"/>
      <c r="O324" s="51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143">
        <f t="shared" si="115"/>
        <v>1</v>
      </c>
      <c r="AB324" s="143">
        <f>L324-N324-P324-R324-T324-V324-X324</f>
        <v>687.99600000000009</v>
      </c>
      <c r="AC324" s="143"/>
      <c r="AD324" s="52"/>
      <c r="AE324" s="52"/>
      <c r="AF324" s="52"/>
      <c r="AG324" s="52"/>
      <c r="AH324" s="53"/>
      <c r="AI324" s="53"/>
      <c r="AJ324" s="151"/>
      <c r="AK324" s="147">
        <f>N324+P324+R324+T324+V324+X324+Z324+AB324+AD324+AF324+AH324+AJ324</f>
        <v>687.99600000000009</v>
      </c>
      <c r="AL324" s="15"/>
    </row>
    <row r="325" spans="1:38" s="16" customFormat="1" ht="33" customHeight="1" x14ac:dyDescent="0.2">
      <c r="A325" s="218"/>
      <c r="B325" s="194"/>
      <c r="C325" s="89" t="s">
        <v>361</v>
      </c>
      <c r="D325" s="47"/>
      <c r="E325" s="56">
        <v>1</v>
      </c>
      <c r="F325" s="49" t="s">
        <v>29</v>
      </c>
      <c r="G325" s="113" t="s">
        <v>30</v>
      </c>
      <c r="H325" s="113" t="s">
        <v>31</v>
      </c>
      <c r="I325" s="117" t="s">
        <v>32</v>
      </c>
      <c r="J325" s="74" t="s">
        <v>33</v>
      </c>
      <c r="K325" s="55">
        <v>497.00199999999995</v>
      </c>
      <c r="L325" s="55">
        <v>497.00199999999995</v>
      </c>
      <c r="M325" s="55"/>
      <c r="N325" s="51"/>
      <c r="O325" s="51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143">
        <f t="shared" si="115"/>
        <v>1</v>
      </c>
      <c r="AB325" s="143">
        <f>L325-N325-P325-R325-T325-V325-X325</f>
        <v>497.00199999999995</v>
      </c>
      <c r="AC325" s="143"/>
      <c r="AD325" s="52"/>
      <c r="AE325" s="52"/>
      <c r="AF325" s="52"/>
      <c r="AG325" s="52"/>
      <c r="AH325" s="53"/>
      <c r="AI325" s="53"/>
      <c r="AJ325" s="151"/>
      <c r="AK325" s="147">
        <f>N325+P325+R325+T325+V325+X325+Z325+AB325+AD325+AF325+AH325+AJ325</f>
        <v>497.00199999999995</v>
      </c>
      <c r="AL325" s="15"/>
    </row>
    <row r="326" spans="1:38" s="16" customFormat="1" ht="24" customHeight="1" x14ac:dyDescent="0.2">
      <c r="A326" s="218"/>
      <c r="B326" s="193">
        <v>25302</v>
      </c>
      <c r="C326" s="37" t="s">
        <v>362</v>
      </c>
      <c r="D326" s="38"/>
      <c r="E326" s="43"/>
      <c r="F326" s="39"/>
      <c r="G326" s="114"/>
      <c r="H326" s="115"/>
      <c r="I326" s="116"/>
      <c r="J326" s="41"/>
      <c r="K326" s="43"/>
      <c r="L326" s="44">
        <v>443.88</v>
      </c>
      <c r="M326" s="44"/>
      <c r="N326" s="42">
        <f>SUM(N327:N347)</f>
        <v>0</v>
      </c>
      <c r="O326" s="42"/>
      <c r="P326" s="42">
        <f t="shared" ref="P326:AK326" si="121">SUM(P327:P347)</f>
        <v>0</v>
      </c>
      <c r="Q326" s="42"/>
      <c r="R326" s="42">
        <f t="shared" si="121"/>
        <v>0</v>
      </c>
      <c r="S326" s="42"/>
      <c r="T326" s="42">
        <f t="shared" si="121"/>
        <v>0</v>
      </c>
      <c r="U326" s="42"/>
      <c r="V326" s="42">
        <f t="shared" si="121"/>
        <v>0</v>
      </c>
      <c r="W326" s="42"/>
      <c r="X326" s="42">
        <f t="shared" si="121"/>
        <v>0</v>
      </c>
      <c r="Y326" s="42"/>
      <c r="Z326" s="42">
        <f t="shared" si="121"/>
        <v>0</v>
      </c>
      <c r="AA326" s="42"/>
      <c r="AB326" s="142">
        <f t="shared" si="121"/>
        <v>443.88</v>
      </c>
      <c r="AC326" s="142"/>
      <c r="AD326" s="42">
        <f t="shared" si="121"/>
        <v>0</v>
      </c>
      <c r="AE326" s="42"/>
      <c r="AF326" s="42">
        <f t="shared" si="121"/>
        <v>0</v>
      </c>
      <c r="AG326" s="42"/>
      <c r="AH326" s="42">
        <f t="shared" si="121"/>
        <v>0</v>
      </c>
      <c r="AI326" s="42"/>
      <c r="AJ326" s="150">
        <f t="shared" si="121"/>
        <v>0</v>
      </c>
      <c r="AK326" s="42">
        <f t="shared" si="121"/>
        <v>443.88</v>
      </c>
      <c r="AL326" s="15"/>
    </row>
    <row r="327" spans="1:38" s="16" customFormat="1" ht="33" customHeight="1" x14ac:dyDescent="0.2">
      <c r="A327" s="218"/>
      <c r="B327" s="194"/>
      <c r="C327" s="89" t="s">
        <v>363</v>
      </c>
      <c r="D327" s="47"/>
      <c r="E327" s="56">
        <v>1</v>
      </c>
      <c r="F327" s="49" t="s">
        <v>29</v>
      </c>
      <c r="G327" s="113" t="s">
        <v>30</v>
      </c>
      <c r="H327" s="113" t="s">
        <v>31</v>
      </c>
      <c r="I327" s="117" t="s">
        <v>32</v>
      </c>
      <c r="J327" s="74" t="s">
        <v>38</v>
      </c>
      <c r="K327" s="55">
        <v>18.36</v>
      </c>
      <c r="L327" s="55">
        <v>18.36</v>
      </c>
      <c r="M327" s="55"/>
      <c r="N327" s="51"/>
      <c r="O327" s="51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143">
        <f t="shared" si="115"/>
        <v>1</v>
      </c>
      <c r="AB327" s="143">
        <f t="shared" ref="AB327:AB347" si="122">L327-N327-P327-R327-T327-V327-X327</f>
        <v>18.36</v>
      </c>
      <c r="AC327" s="143"/>
      <c r="AD327" s="52"/>
      <c r="AE327" s="52"/>
      <c r="AF327" s="52"/>
      <c r="AG327" s="52"/>
      <c r="AH327" s="53"/>
      <c r="AI327" s="53"/>
      <c r="AJ327" s="151"/>
      <c r="AK327" s="147">
        <f t="shared" ref="AK327:AK347" si="123">N327+P327+R327+T327+V327+X327+Z327+AB327+AD327+AF327+AH327+AJ327</f>
        <v>18.36</v>
      </c>
      <c r="AL327" s="15"/>
    </row>
    <row r="328" spans="1:38" s="16" customFormat="1" ht="33" customHeight="1" x14ac:dyDescent="0.2">
      <c r="A328" s="218"/>
      <c r="B328" s="194"/>
      <c r="C328" s="89" t="s">
        <v>364</v>
      </c>
      <c r="D328" s="47"/>
      <c r="E328" s="56">
        <v>1</v>
      </c>
      <c r="F328" s="49" t="s">
        <v>29</v>
      </c>
      <c r="G328" s="113" t="s">
        <v>30</v>
      </c>
      <c r="H328" s="113" t="s">
        <v>31</v>
      </c>
      <c r="I328" s="117" t="s">
        <v>32</v>
      </c>
      <c r="J328" s="74" t="s">
        <v>38</v>
      </c>
      <c r="K328" s="55">
        <v>41.04</v>
      </c>
      <c r="L328" s="55">
        <v>41.04</v>
      </c>
      <c r="M328" s="55"/>
      <c r="N328" s="51"/>
      <c r="O328" s="51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143">
        <f t="shared" si="115"/>
        <v>1</v>
      </c>
      <c r="AB328" s="143">
        <f t="shared" si="122"/>
        <v>41.04</v>
      </c>
      <c r="AC328" s="143"/>
      <c r="AD328" s="52"/>
      <c r="AE328" s="52"/>
      <c r="AF328" s="52"/>
      <c r="AG328" s="52"/>
      <c r="AH328" s="53"/>
      <c r="AI328" s="53"/>
      <c r="AJ328" s="151"/>
      <c r="AK328" s="147">
        <f t="shared" si="123"/>
        <v>41.04</v>
      </c>
      <c r="AL328" s="15"/>
    </row>
    <row r="329" spans="1:38" s="16" customFormat="1" ht="33" customHeight="1" x14ac:dyDescent="0.2">
      <c r="A329" s="218"/>
      <c r="B329" s="194"/>
      <c r="C329" s="89" t="s">
        <v>365</v>
      </c>
      <c r="D329" s="47"/>
      <c r="E329" s="56">
        <v>1</v>
      </c>
      <c r="F329" s="49" t="s">
        <v>29</v>
      </c>
      <c r="G329" s="113" t="s">
        <v>30</v>
      </c>
      <c r="H329" s="113" t="s">
        <v>31</v>
      </c>
      <c r="I329" s="117" t="s">
        <v>32</v>
      </c>
      <c r="J329" s="74" t="s">
        <v>33</v>
      </c>
      <c r="K329" s="55">
        <v>28.35</v>
      </c>
      <c r="L329" s="55">
        <v>28.35</v>
      </c>
      <c r="M329" s="55"/>
      <c r="N329" s="51"/>
      <c r="O329" s="51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143">
        <f t="shared" si="115"/>
        <v>1</v>
      </c>
      <c r="AB329" s="143">
        <f t="shared" si="122"/>
        <v>28.35</v>
      </c>
      <c r="AC329" s="143"/>
      <c r="AD329" s="52"/>
      <c r="AE329" s="52"/>
      <c r="AF329" s="52"/>
      <c r="AG329" s="52"/>
      <c r="AH329" s="53"/>
      <c r="AI329" s="53"/>
      <c r="AJ329" s="151"/>
      <c r="AK329" s="147">
        <f t="shared" si="123"/>
        <v>28.35</v>
      </c>
      <c r="AL329" s="15"/>
    </row>
    <row r="330" spans="1:38" s="16" customFormat="1" ht="33" customHeight="1" x14ac:dyDescent="0.2">
      <c r="A330" s="218"/>
      <c r="B330" s="194"/>
      <c r="C330" s="89" t="s">
        <v>366</v>
      </c>
      <c r="D330" s="47"/>
      <c r="E330" s="56">
        <v>1</v>
      </c>
      <c r="F330" s="49" t="s">
        <v>29</v>
      </c>
      <c r="G330" s="113" t="s">
        <v>30</v>
      </c>
      <c r="H330" s="113" t="s">
        <v>31</v>
      </c>
      <c r="I330" s="117" t="s">
        <v>32</v>
      </c>
      <c r="J330" s="74" t="s">
        <v>38</v>
      </c>
      <c r="K330" s="55">
        <v>19.440000000000001</v>
      </c>
      <c r="L330" s="55">
        <v>19.440000000000001</v>
      </c>
      <c r="M330" s="55"/>
      <c r="N330" s="51"/>
      <c r="O330" s="51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143">
        <f t="shared" si="115"/>
        <v>1</v>
      </c>
      <c r="AB330" s="143">
        <f t="shared" si="122"/>
        <v>19.440000000000001</v>
      </c>
      <c r="AC330" s="143"/>
      <c r="AD330" s="52"/>
      <c r="AE330" s="52"/>
      <c r="AF330" s="52"/>
      <c r="AG330" s="52"/>
      <c r="AH330" s="53"/>
      <c r="AI330" s="53"/>
      <c r="AJ330" s="151"/>
      <c r="AK330" s="147">
        <f t="shared" si="123"/>
        <v>19.440000000000001</v>
      </c>
      <c r="AL330" s="15"/>
    </row>
    <row r="331" spans="1:38" s="16" customFormat="1" ht="33" customHeight="1" x14ac:dyDescent="0.2">
      <c r="A331" s="218"/>
      <c r="B331" s="194"/>
      <c r="C331" s="89" t="s">
        <v>367</v>
      </c>
      <c r="D331" s="47"/>
      <c r="E331" s="56">
        <v>1</v>
      </c>
      <c r="F331" s="49" t="s">
        <v>29</v>
      </c>
      <c r="G331" s="113" t="s">
        <v>30</v>
      </c>
      <c r="H331" s="113" t="s">
        <v>31</v>
      </c>
      <c r="I331" s="117" t="s">
        <v>32</v>
      </c>
      <c r="J331" s="74" t="s">
        <v>38</v>
      </c>
      <c r="K331" s="55">
        <v>24.3</v>
      </c>
      <c r="L331" s="55">
        <v>24.3</v>
      </c>
      <c r="M331" s="55"/>
      <c r="N331" s="51"/>
      <c r="O331" s="51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143">
        <f t="shared" si="115"/>
        <v>1</v>
      </c>
      <c r="AB331" s="143">
        <f t="shared" si="122"/>
        <v>24.3</v>
      </c>
      <c r="AC331" s="143"/>
      <c r="AD331" s="52"/>
      <c r="AE331" s="52"/>
      <c r="AF331" s="52"/>
      <c r="AG331" s="52"/>
      <c r="AH331" s="53"/>
      <c r="AI331" s="53"/>
      <c r="AJ331" s="151"/>
      <c r="AK331" s="147">
        <f t="shared" si="123"/>
        <v>24.3</v>
      </c>
      <c r="AL331" s="15"/>
    </row>
    <row r="332" spans="1:38" s="16" customFormat="1" ht="33" customHeight="1" x14ac:dyDescent="0.2">
      <c r="A332" s="218"/>
      <c r="B332" s="194"/>
      <c r="C332" s="89" t="s">
        <v>368</v>
      </c>
      <c r="D332" s="47"/>
      <c r="E332" s="56">
        <v>1</v>
      </c>
      <c r="F332" s="49" t="s">
        <v>29</v>
      </c>
      <c r="G332" s="113" t="s">
        <v>30</v>
      </c>
      <c r="H332" s="113" t="s">
        <v>31</v>
      </c>
      <c r="I332" s="117" t="s">
        <v>32</v>
      </c>
      <c r="J332" s="74" t="s">
        <v>33</v>
      </c>
      <c r="K332" s="55">
        <v>7.2900000000000009</v>
      </c>
      <c r="L332" s="55">
        <v>7.2900000000000009</v>
      </c>
      <c r="M332" s="55"/>
      <c r="N332" s="51"/>
      <c r="O332" s="51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143">
        <f t="shared" si="115"/>
        <v>1</v>
      </c>
      <c r="AB332" s="143">
        <f t="shared" si="122"/>
        <v>7.2900000000000009</v>
      </c>
      <c r="AC332" s="143"/>
      <c r="AD332" s="52"/>
      <c r="AE332" s="52"/>
      <c r="AF332" s="52"/>
      <c r="AG332" s="52"/>
      <c r="AH332" s="53"/>
      <c r="AI332" s="53"/>
      <c r="AJ332" s="151"/>
      <c r="AK332" s="147">
        <f t="shared" si="123"/>
        <v>7.2900000000000009</v>
      </c>
      <c r="AL332" s="15"/>
    </row>
    <row r="333" spans="1:38" s="16" customFormat="1" ht="33" customHeight="1" x14ac:dyDescent="0.2">
      <c r="A333" s="218"/>
      <c r="B333" s="194"/>
      <c r="C333" s="89" t="s">
        <v>369</v>
      </c>
      <c r="D333" s="47"/>
      <c r="E333" s="56">
        <v>1</v>
      </c>
      <c r="F333" s="49" t="s">
        <v>29</v>
      </c>
      <c r="G333" s="113" t="s">
        <v>30</v>
      </c>
      <c r="H333" s="113" t="s">
        <v>31</v>
      </c>
      <c r="I333" s="117" t="s">
        <v>32</v>
      </c>
      <c r="J333" s="74" t="s">
        <v>38</v>
      </c>
      <c r="K333" s="55">
        <v>28.35</v>
      </c>
      <c r="L333" s="55">
        <v>28.35</v>
      </c>
      <c r="M333" s="55"/>
      <c r="N333" s="51"/>
      <c r="O333" s="51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143">
        <f t="shared" si="115"/>
        <v>1</v>
      </c>
      <c r="AB333" s="143">
        <f t="shared" si="122"/>
        <v>28.35</v>
      </c>
      <c r="AC333" s="143"/>
      <c r="AD333" s="52"/>
      <c r="AE333" s="52"/>
      <c r="AF333" s="52"/>
      <c r="AG333" s="52"/>
      <c r="AH333" s="53"/>
      <c r="AI333" s="53"/>
      <c r="AJ333" s="151"/>
      <c r="AK333" s="147">
        <f t="shared" si="123"/>
        <v>28.35</v>
      </c>
      <c r="AL333" s="15"/>
    </row>
    <row r="334" spans="1:38" s="16" customFormat="1" ht="33" customHeight="1" x14ac:dyDescent="0.2">
      <c r="A334" s="218"/>
      <c r="B334" s="194"/>
      <c r="C334" s="89" t="s">
        <v>370</v>
      </c>
      <c r="D334" s="47"/>
      <c r="E334" s="56">
        <v>1</v>
      </c>
      <c r="F334" s="49" t="s">
        <v>29</v>
      </c>
      <c r="G334" s="113" t="s">
        <v>30</v>
      </c>
      <c r="H334" s="113" t="s">
        <v>31</v>
      </c>
      <c r="I334" s="117" t="s">
        <v>32</v>
      </c>
      <c r="J334" s="74" t="s">
        <v>38</v>
      </c>
      <c r="K334" s="55">
        <v>20.52</v>
      </c>
      <c r="L334" s="55">
        <v>20.52</v>
      </c>
      <c r="M334" s="55"/>
      <c r="N334" s="51"/>
      <c r="O334" s="51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143">
        <f t="shared" si="115"/>
        <v>1</v>
      </c>
      <c r="AB334" s="143">
        <f t="shared" si="122"/>
        <v>20.52</v>
      </c>
      <c r="AC334" s="143"/>
      <c r="AD334" s="52"/>
      <c r="AE334" s="52"/>
      <c r="AF334" s="52"/>
      <c r="AG334" s="52"/>
      <c r="AH334" s="53"/>
      <c r="AI334" s="53"/>
      <c r="AJ334" s="151"/>
      <c r="AK334" s="147">
        <f t="shared" si="123"/>
        <v>20.52</v>
      </c>
      <c r="AL334" s="15"/>
    </row>
    <row r="335" spans="1:38" s="16" customFormat="1" ht="33" customHeight="1" x14ac:dyDescent="0.2">
      <c r="A335" s="218"/>
      <c r="B335" s="194"/>
      <c r="C335" s="89" t="s">
        <v>371</v>
      </c>
      <c r="D335" s="47"/>
      <c r="E335" s="56">
        <v>1</v>
      </c>
      <c r="F335" s="49" t="s">
        <v>29</v>
      </c>
      <c r="G335" s="113" t="s">
        <v>30</v>
      </c>
      <c r="H335" s="113" t="s">
        <v>31</v>
      </c>
      <c r="I335" s="117" t="s">
        <v>32</v>
      </c>
      <c r="J335" s="74" t="s">
        <v>38</v>
      </c>
      <c r="K335" s="55">
        <v>20.52</v>
      </c>
      <c r="L335" s="55">
        <v>20.52</v>
      </c>
      <c r="M335" s="55"/>
      <c r="N335" s="51"/>
      <c r="O335" s="51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143">
        <f t="shared" si="115"/>
        <v>1</v>
      </c>
      <c r="AB335" s="143">
        <f t="shared" si="122"/>
        <v>20.52</v>
      </c>
      <c r="AC335" s="143"/>
      <c r="AD335" s="52"/>
      <c r="AE335" s="52"/>
      <c r="AF335" s="52"/>
      <c r="AG335" s="52"/>
      <c r="AH335" s="53"/>
      <c r="AI335" s="53"/>
      <c r="AJ335" s="151"/>
      <c r="AK335" s="147">
        <f t="shared" si="123"/>
        <v>20.52</v>
      </c>
      <c r="AL335" s="15"/>
    </row>
    <row r="336" spans="1:38" s="16" customFormat="1" ht="33" customHeight="1" x14ac:dyDescent="0.2">
      <c r="A336" s="218"/>
      <c r="B336" s="194"/>
      <c r="C336" s="89" t="s">
        <v>372</v>
      </c>
      <c r="D336" s="47"/>
      <c r="E336" s="56">
        <v>1</v>
      </c>
      <c r="F336" s="49" t="s">
        <v>29</v>
      </c>
      <c r="G336" s="113" t="s">
        <v>30</v>
      </c>
      <c r="H336" s="113" t="s">
        <v>31</v>
      </c>
      <c r="I336" s="117" t="s">
        <v>32</v>
      </c>
      <c r="J336" s="74" t="s">
        <v>33</v>
      </c>
      <c r="K336" s="55">
        <v>35.64</v>
      </c>
      <c r="L336" s="55">
        <v>35.64</v>
      </c>
      <c r="M336" s="55"/>
      <c r="N336" s="51"/>
      <c r="O336" s="51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143">
        <f t="shared" si="115"/>
        <v>1</v>
      </c>
      <c r="AB336" s="143">
        <f t="shared" si="122"/>
        <v>35.64</v>
      </c>
      <c r="AC336" s="143"/>
      <c r="AD336" s="52"/>
      <c r="AE336" s="52"/>
      <c r="AF336" s="52"/>
      <c r="AG336" s="52"/>
      <c r="AH336" s="53"/>
      <c r="AI336" s="53"/>
      <c r="AJ336" s="151"/>
      <c r="AK336" s="147">
        <f t="shared" si="123"/>
        <v>35.64</v>
      </c>
      <c r="AL336" s="15"/>
    </row>
    <row r="337" spans="1:40" s="16" customFormat="1" ht="33" customHeight="1" x14ac:dyDescent="0.2">
      <c r="A337" s="218"/>
      <c r="B337" s="194"/>
      <c r="C337" s="89" t="s">
        <v>373</v>
      </c>
      <c r="D337" s="47"/>
      <c r="E337" s="56">
        <v>1</v>
      </c>
      <c r="F337" s="49" t="s">
        <v>29</v>
      </c>
      <c r="G337" s="113" t="s">
        <v>30</v>
      </c>
      <c r="H337" s="113" t="s">
        <v>31</v>
      </c>
      <c r="I337" s="117" t="s">
        <v>32</v>
      </c>
      <c r="J337" s="74" t="s">
        <v>33</v>
      </c>
      <c r="K337" s="55">
        <v>12.96</v>
      </c>
      <c r="L337" s="55">
        <v>12.96</v>
      </c>
      <c r="M337" s="55"/>
      <c r="N337" s="51"/>
      <c r="O337" s="51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143">
        <f t="shared" si="115"/>
        <v>1</v>
      </c>
      <c r="AB337" s="143">
        <f t="shared" si="122"/>
        <v>12.96</v>
      </c>
      <c r="AC337" s="143"/>
      <c r="AD337" s="52"/>
      <c r="AE337" s="52"/>
      <c r="AF337" s="52"/>
      <c r="AG337" s="52"/>
      <c r="AH337" s="53"/>
      <c r="AI337" s="53"/>
      <c r="AJ337" s="151"/>
      <c r="AK337" s="147">
        <f t="shared" si="123"/>
        <v>12.96</v>
      </c>
      <c r="AL337" s="15"/>
    </row>
    <row r="338" spans="1:40" s="16" customFormat="1" ht="33" customHeight="1" x14ac:dyDescent="0.2">
      <c r="A338" s="218"/>
      <c r="B338" s="194"/>
      <c r="C338" s="89" t="s">
        <v>374</v>
      </c>
      <c r="D338" s="47"/>
      <c r="E338" s="56">
        <v>1</v>
      </c>
      <c r="F338" s="49" t="s">
        <v>29</v>
      </c>
      <c r="G338" s="113" t="s">
        <v>30</v>
      </c>
      <c r="H338" s="113" t="s">
        <v>31</v>
      </c>
      <c r="I338" s="117" t="s">
        <v>32</v>
      </c>
      <c r="J338" s="74" t="s">
        <v>38</v>
      </c>
      <c r="K338" s="55">
        <v>20.52</v>
      </c>
      <c r="L338" s="55">
        <v>20.52</v>
      </c>
      <c r="M338" s="55"/>
      <c r="N338" s="51"/>
      <c r="O338" s="51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143">
        <f t="shared" si="115"/>
        <v>1</v>
      </c>
      <c r="AB338" s="143">
        <f t="shared" si="122"/>
        <v>20.52</v>
      </c>
      <c r="AC338" s="143"/>
      <c r="AD338" s="52"/>
      <c r="AE338" s="52"/>
      <c r="AF338" s="52"/>
      <c r="AG338" s="52"/>
      <c r="AH338" s="53"/>
      <c r="AI338" s="53"/>
      <c r="AJ338" s="151"/>
      <c r="AK338" s="147">
        <f t="shared" si="123"/>
        <v>20.52</v>
      </c>
      <c r="AL338" s="15"/>
    </row>
    <row r="339" spans="1:40" s="16" customFormat="1" ht="33" customHeight="1" x14ac:dyDescent="0.2">
      <c r="A339" s="218"/>
      <c r="B339" s="194"/>
      <c r="C339" s="89" t="s">
        <v>375</v>
      </c>
      <c r="D339" s="47"/>
      <c r="E339" s="56">
        <v>1</v>
      </c>
      <c r="F339" s="49" t="s">
        <v>29</v>
      </c>
      <c r="G339" s="113" t="s">
        <v>30</v>
      </c>
      <c r="H339" s="113" t="s">
        <v>31</v>
      </c>
      <c r="I339" s="117" t="s">
        <v>32</v>
      </c>
      <c r="J339" s="74" t="s">
        <v>33</v>
      </c>
      <c r="K339" s="55">
        <v>8.1000000000000014</v>
      </c>
      <c r="L339" s="55">
        <v>8.1000000000000014</v>
      </c>
      <c r="M339" s="55"/>
      <c r="N339" s="51"/>
      <c r="O339" s="51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143">
        <f t="shared" si="115"/>
        <v>1</v>
      </c>
      <c r="AB339" s="143">
        <f t="shared" si="122"/>
        <v>8.1000000000000014</v>
      </c>
      <c r="AC339" s="143"/>
      <c r="AD339" s="52"/>
      <c r="AE339" s="52"/>
      <c r="AF339" s="52"/>
      <c r="AG339" s="52"/>
      <c r="AH339" s="53"/>
      <c r="AI339" s="53"/>
      <c r="AJ339" s="151"/>
      <c r="AK339" s="147">
        <f t="shared" si="123"/>
        <v>8.1000000000000014</v>
      </c>
      <c r="AL339" s="15"/>
    </row>
    <row r="340" spans="1:40" s="16" customFormat="1" ht="33" customHeight="1" x14ac:dyDescent="0.2">
      <c r="A340" s="218"/>
      <c r="B340" s="194"/>
      <c r="C340" s="89" t="s">
        <v>376</v>
      </c>
      <c r="D340" s="47"/>
      <c r="E340" s="56">
        <v>1</v>
      </c>
      <c r="F340" s="49" t="s">
        <v>29</v>
      </c>
      <c r="G340" s="113" t="s">
        <v>30</v>
      </c>
      <c r="H340" s="113" t="s">
        <v>31</v>
      </c>
      <c r="I340" s="117" t="s">
        <v>32</v>
      </c>
      <c r="J340" s="74" t="s">
        <v>38</v>
      </c>
      <c r="K340" s="55">
        <v>32.4</v>
      </c>
      <c r="L340" s="55">
        <v>32.4</v>
      </c>
      <c r="M340" s="55"/>
      <c r="N340" s="51"/>
      <c r="O340" s="51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143">
        <f t="shared" si="115"/>
        <v>1</v>
      </c>
      <c r="AB340" s="143">
        <f t="shared" si="122"/>
        <v>32.4</v>
      </c>
      <c r="AC340" s="143"/>
      <c r="AD340" s="52"/>
      <c r="AE340" s="52"/>
      <c r="AF340" s="52"/>
      <c r="AG340" s="52"/>
      <c r="AH340" s="53"/>
      <c r="AI340" s="53"/>
      <c r="AJ340" s="151"/>
      <c r="AK340" s="147">
        <f t="shared" si="123"/>
        <v>32.4</v>
      </c>
      <c r="AL340" s="15"/>
    </row>
    <row r="341" spans="1:40" s="16" customFormat="1" ht="33" customHeight="1" x14ac:dyDescent="0.2">
      <c r="A341" s="218"/>
      <c r="B341" s="194"/>
      <c r="C341" s="89" t="s">
        <v>377</v>
      </c>
      <c r="D341" s="47"/>
      <c r="E341" s="56">
        <v>1</v>
      </c>
      <c r="F341" s="49" t="s">
        <v>29</v>
      </c>
      <c r="G341" s="113" t="s">
        <v>30</v>
      </c>
      <c r="H341" s="113" t="s">
        <v>31</v>
      </c>
      <c r="I341" s="117" t="s">
        <v>32</v>
      </c>
      <c r="J341" s="74" t="s">
        <v>38</v>
      </c>
      <c r="K341" s="55">
        <v>15.12</v>
      </c>
      <c r="L341" s="55">
        <v>15.12</v>
      </c>
      <c r="M341" s="55"/>
      <c r="N341" s="51"/>
      <c r="O341" s="51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143">
        <f t="shared" si="115"/>
        <v>1</v>
      </c>
      <c r="AB341" s="143">
        <f t="shared" si="122"/>
        <v>15.12</v>
      </c>
      <c r="AC341" s="143"/>
      <c r="AD341" s="52"/>
      <c r="AE341" s="52"/>
      <c r="AF341" s="52"/>
      <c r="AG341" s="52"/>
      <c r="AH341" s="53"/>
      <c r="AI341" s="53"/>
      <c r="AJ341" s="151"/>
      <c r="AK341" s="147">
        <f t="shared" si="123"/>
        <v>15.12</v>
      </c>
      <c r="AL341" s="15"/>
    </row>
    <row r="342" spans="1:40" s="16" customFormat="1" ht="33" customHeight="1" x14ac:dyDescent="0.2">
      <c r="A342" s="218"/>
      <c r="B342" s="194"/>
      <c r="C342" s="89" t="s">
        <v>378</v>
      </c>
      <c r="D342" s="47"/>
      <c r="E342" s="56">
        <v>1</v>
      </c>
      <c r="F342" s="49" t="s">
        <v>29</v>
      </c>
      <c r="G342" s="113" t="s">
        <v>30</v>
      </c>
      <c r="H342" s="113" t="s">
        <v>31</v>
      </c>
      <c r="I342" s="117" t="s">
        <v>32</v>
      </c>
      <c r="J342" s="74" t="s">
        <v>33</v>
      </c>
      <c r="K342" s="55">
        <v>24.3</v>
      </c>
      <c r="L342" s="55">
        <v>24.3</v>
      </c>
      <c r="M342" s="55"/>
      <c r="N342" s="51"/>
      <c r="O342" s="51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143">
        <f t="shared" si="115"/>
        <v>1</v>
      </c>
      <c r="AB342" s="143">
        <f t="shared" si="122"/>
        <v>24.3</v>
      </c>
      <c r="AC342" s="143"/>
      <c r="AD342" s="52"/>
      <c r="AE342" s="52"/>
      <c r="AF342" s="52"/>
      <c r="AG342" s="52"/>
      <c r="AH342" s="53"/>
      <c r="AI342" s="53"/>
      <c r="AJ342" s="151"/>
      <c r="AK342" s="147">
        <f t="shared" si="123"/>
        <v>24.3</v>
      </c>
      <c r="AL342" s="15"/>
    </row>
    <row r="343" spans="1:40" s="16" customFormat="1" ht="33" customHeight="1" x14ac:dyDescent="0.2">
      <c r="A343" s="218"/>
      <c r="B343" s="194"/>
      <c r="C343" s="89" t="s">
        <v>379</v>
      </c>
      <c r="D343" s="47"/>
      <c r="E343" s="56">
        <v>1</v>
      </c>
      <c r="F343" s="49" t="s">
        <v>29</v>
      </c>
      <c r="G343" s="113" t="s">
        <v>30</v>
      </c>
      <c r="H343" s="113" t="s">
        <v>31</v>
      </c>
      <c r="I343" s="117" t="s">
        <v>32</v>
      </c>
      <c r="J343" s="74" t="s">
        <v>33</v>
      </c>
      <c r="K343" s="55">
        <v>23.490000000000002</v>
      </c>
      <c r="L343" s="55">
        <v>23.490000000000002</v>
      </c>
      <c r="M343" s="55"/>
      <c r="N343" s="51"/>
      <c r="O343" s="51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143">
        <f t="shared" si="115"/>
        <v>1</v>
      </c>
      <c r="AB343" s="143">
        <f t="shared" si="122"/>
        <v>23.490000000000002</v>
      </c>
      <c r="AC343" s="143"/>
      <c r="AD343" s="52"/>
      <c r="AE343" s="52"/>
      <c r="AF343" s="52"/>
      <c r="AG343" s="52"/>
      <c r="AH343" s="53"/>
      <c r="AI343" s="53"/>
      <c r="AJ343" s="151"/>
      <c r="AK343" s="147">
        <f t="shared" si="123"/>
        <v>23.490000000000002</v>
      </c>
      <c r="AL343" s="15"/>
    </row>
    <row r="344" spans="1:40" s="16" customFormat="1" ht="33" customHeight="1" x14ac:dyDescent="0.2">
      <c r="A344" s="218"/>
      <c r="B344" s="194"/>
      <c r="C344" s="89" t="s">
        <v>379</v>
      </c>
      <c r="D344" s="47"/>
      <c r="E344" s="56">
        <v>1</v>
      </c>
      <c r="F344" s="49" t="s">
        <v>29</v>
      </c>
      <c r="G344" s="113" t="s">
        <v>30</v>
      </c>
      <c r="H344" s="113" t="s">
        <v>31</v>
      </c>
      <c r="I344" s="117" t="s">
        <v>32</v>
      </c>
      <c r="J344" s="74" t="s">
        <v>33</v>
      </c>
      <c r="K344" s="55">
        <v>23.490000000000002</v>
      </c>
      <c r="L344" s="55">
        <v>23.490000000000002</v>
      </c>
      <c r="M344" s="55"/>
      <c r="N344" s="51"/>
      <c r="O344" s="51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143">
        <f t="shared" si="115"/>
        <v>1</v>
      </c>
      <c r="AB344" s="143">
        <f t="shared" si="122"/>
        <v>23.490000000000002</v>
      </c>
      <c r="AC344" s="143"/>
      <c r="AD344" s="52"/>
      <c r="AE344" s="52"/>
      <c r="AF344" s="52"/>
      <c r="AG344" s="52"/>
      <c r="AH344" s="53"/>
      <c r="AI344" s="53"/>
      <c r="AJ344" s="151"/>
      <c r="AK344" s="147">
        <f t="shared" si="123"/>
        <v>23.490000000000002</v>
      </c>
      <c r="AL344" s="15"/>
    </row>
    <row r="345" spans="1:40" s="16" customFormat="1" ht="33" customHeight="1" x14ac:dyDescent="0.2">
      <c r="A345" s="218"/>
      <c r="B345" s="194"/>
      <c r="C345" s="89" t="s">
        <v>380</v>
      </c>
      <c r="D345" s="47"/>
      <c r="E345" s="56">
        <v>1</v>
      </c>
      <c r="F345" s="49" t="s">
        <v>29</v>
      </c>
      <c r="G345" s="113" t="s">
        <v>30</v>
      </c>
      <c r="H345" s="113" t="s">
        <v>31</v>
      </c>
      <c r="I345" s="117" t="s">
        <v>32</v>
      </c>
      <c r="J345" s="74" t="s">
        <v>33</v>
      </c>
      <c r="K345" s="55">
        <v>11.34</v>
      </c>
      <c r="L345" s="55">
        <v>11.34</v>
      </c>
      <c r="M345" s="55"/>
      <c r="N345" s="51"/>
      <c r="O345" s="51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143">
        <f t="shared" si="115"/>
        <v>1</v>
      </c>
      <c r="AB345" s="143">
        <f t="shared" si="122"/>
        <v>11.34</v>
      </c>
      <c r="AC345" s="143"/>
      <c r="AD345" s="52"/>
      <c r="AE345" s="52"/>
      <c r="AF345" s="52"/>
      <c r="AG345" s="52"/>
      <c r="AH345" s="53"/>
      <c r="AI345" s="53"/>
      <c r="AJ345" s="151"/>
      <c r="AK345" s="147">
        <f t="shared" si="123"/>
        <v>11.34</v>
      </c>
      <c r="AL345" s="15"/>
    </row>
    <row r="346" spans="1:40" s="16" customFormat="1" ht="33" customHeight="1" x14ac:dyDescent="0.2">
      <c r="A346" s="218"/>
      <c r="B346" s="194"/>
      <c r="C346" s="89" t="s">
        <v>381</v>
      </c>
      <c r="D346" s="47"/>
      <c r="E346" s="56">
        <v>1</v>
      </c>
      <c r="F346" s="49" t="s">
        <v>29</v>
      </c>
      <c r="G346" s="113" t="s">
        <v>30</v>
      </c>
      <c r="H346" s="113" t="s">
        <v>31</v>
      </c>
      <c r="I346" s="117" t="s">
        <v>32</v>
      </c>
      <c r="J346" s="74" t="s">
        <v>33</v>
      </c>
      <c r="K346" s="55">
        <v>19.440000000000001</v>
      </c>
      <c r="L346" s="55">
        <v>19.440000000000001</v>
      </c>
      <c r="M346" s="55"/>
      <c r="N346" s="51"/>
      <c r="O346" s="51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143">
        <f t="shared" si="115"/>
        <v>1</v>
      </c>
      <c r="AB346" s="143">
        <f t="shared" si="122"/>
        <v>19.440000000000001</v>
      </c>
      <c r="AC346" s="143"/>
      <c r="AD346" s="52"/>
      <c r="AE346" s="52"/>
      <c r="AF346" s="52"/>
      <c r="AG346" s="52"/>
      <c r="AH346" s="53"/>
      <c r="AI346" s="53"/>
      <c r="AJ346" s="151"/>
      <c r="AK346" s="147">
        <f t="shared" si="123"/>
        <v>19.440000000000001</v>
      </c>
      <c r="AL346" s="15"/>
    </row>
    <row r="347" spans="1:40" s="16" customFormat="1" ht="33" customHeight="1" x14ac:dyDescent="0.2">
      <c r="A347" s="218"/>
      <c r="B347" s="194"/>
      <c r="C347" s="89" t="s">
        <v>382</v>
      </c>
      <c r="D347" s="47"/>
      <c r="E347" s="56">
        <v>1</v>
      </c>
      <c r="F347" s="49" t="s">
        <v>29</v>
      </c>
      <c r="G347" s="113" t="s">
        <v>30</v>
      </c>
      <c r="H347" s="113" t="s">
        <v>31</v>
      </c>
      <c r="I347" s="117" t="s">
        <v>32</v>
      </c>
      <c r="J347" s="74" t="s">
        <v>33</v>
      </c>
      <c r="K347" s="55">
        <v>8.91</v>
      </c>
      <c r="L347" s="55">
        <v>8.91</v>
      </c>
      <c r="M347" s="55"/>
      <c r="N347" s="51"/>
      <c r="O347" s="51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143">
        <f t="shared" si="115"/>
        <v>1</v>
      </c>
      <c r="AB347" s="143">
        <f t="shared" si="122"/>
        <v>8.91</v>
      </c>
      <c r="AC347" s="143"/>
      <c r="AD347" s="52"/>
      <c r="AE347" s="52"/>
      <c r="AF347" s="52"/>
      <c r="AG347" s="52"/>
      <c r="AH347" s="53"/>
      <c r="AI347" s="53"/>
      <c r="AJ347" s="151"/>
      <c r="AK347" s="147">
        <f t="shared" si="123"/>
        <v>8.91</v>
      </c>
      <c r="AL347" s="15"/>
    </row>
    <row r="348" spans="1:40" s="16" customFormat="1" ht="19.5" customHeight="1" x14ac:dyDescent="0.2">
      <c r="A348" s="218"/>
      <c r="B348" s="192">
        <v>254</v>
      </c>
      <c r="C348" s="27" t="s">
        <v>383</v>
      </c>
      <c r="D348" s="28"/>
      <c r="E348" s="34"/>
      <c r="F348" s="29"/>
      <c r="G348" s="129"/>
      <c r="H348" s="130"/>
      <c r="I348" s="131"/>
      <c r="J348" s="31"/>
      <c r="K348" s="34"/>
      <c r="L348" s="35">
        <f>L349+L351</f>
        <v>111453.22362639997</v>
      </c>
      <c r="M348" s="35"/>
      <c r="N348" s="32">
        <f>N349+N351</f>
        <v>0</v>
      </c>
      <c r="O348" s="32"/>
      <c r="P348" s="32">
        <f t="shared" ref="P348:AK348" si="124">P349+P351</f>
        <v>0</v>
      </c>
      <c r="Q348" s="32"/>
      <c r="R348" s="32">
        <f t="shared" si="124"/>
        <v>0</v>
      </c>
      <c r="S348" s="32"/>
      <c r="T348" s="32">
        <f t="shared" si="124"/>
        <v>0</v>
      </c>
      <c r="U348" s="32"/>
      <c r="V348" s="32">
        <f t="shared" si="124"/>
        <v>0</v>
      </c>
      <c r="W348" s="32"/>
      <c r="X348" s="32">
        <f t="shared" si="124"/>
        <v>0</v>
      </c>
      <c r="Y348" s="32"/>
      <c r="Z348" s="32">
        <f t="shared" si="124"/>
        <v>0</v>
      </c>
      <c r="AA348" s="32"/>
      <c r="AB348" s="32">
        <f t="shared" si="124"/>
        <v>111453.22362639997</v>
      </c>
      <c r="AC348" s="32"/>
      <c r="AD348" s="32">
        <f t="shared" si="124"/>
        <v>0</v>
      </c>
      <c r="AE348" s="32"/>
      <c r="AF348" s="32">
        <f t="shared" si="124"/>
        <v>0</v>
      </c>
      <c r="AG348" s="32"/>
      <c r="AH348" s="32">
        <f t="shared" si="124"/>
        <v>0</v>
      </c>
      <c r="AI348" s="32"/>
      <c r="AJ348" s="149">
        <f t="shared" si="124"/>
        <v>0</v>
      </c>
      <c r="AK348" s="32">
        <f t="shared" si="124"/>
        <v>111453.22362639997</v>
      </c>
      <c r="AL348" s="15"/>
    </row>
    <row r="349" spans="1:40" s="16" customFormat="1" ht="21" customHeight="1" x14ac:dyDescent="0.2">
      <c r="A349" s="218"/>
      <c r="B349" s="193">
        <v>25401</v>
      </c>
      <c r="C349" s="37" t="s">
        <v>384</v>
      </c>
      <c r="D349" s="38"/>
      <c r="E349" s="43"/>
      <c r="F349" s="39"/>
      <c r="G349" s="114"/>
      <c r="H349" s="115"/>
      <c r="I349" s="116"/>
      <c r="J349" s="41"/>
      <c r="K349" s="43"/>
      <c r="L349" s="44">
        <v>864</v>
      </c>
      <c r="M349" s="44"/>
      <c r="N349" s="42">
        <f>SUM(N350)</f>
        <v>0</v>
      </c>
      <c r="O349" s="42"/>
      <c r="P349" s="42">
        <f t="shared" ref="P349:AK349" si="125">SUM(P350)</f>
        <v>0</v>
      </c>
      <c r="Q349" s="42"/>
      <c r="R349" s="42">
        <f t="shared" si="125"/>
        <v>0</v>
      </c>
      <c r="S349" s="42"/>
      <c r="T349" s="42">
        <f t="shared" si="125"/>
        <v>0</v>
      </c>
      <c r="U349" s="42"/>
      <c r="V349" s="42">
        <f t="shared" si="125"/>
        <v>0</v>
      </c>
      <c r="W349" s="42"/>
      <c r="X349" s="42">
        <f t="shared" si="125"/>
        <v>0</v>
      </c>
      <c r="Y349" s="42"/>
      <c r="Z349" s="42">
        <f t="shared" si="125"/>
        <v>0</v>
      </c>
      <c r="AA349" s="42"/>
      <c r="AB349" s="142">
        <f t="shared" si="125"/>
        <v>864</v>
      </c>
      <c r="AC349" s="142"/>
      <c r="AD349" s="42">
        <f t="shared" si="125"/>
        <v>0</v>
      </c>
      <c r="AE349" s="42"/>
      <c r="AF349" s="42">
        <f t="shared" si="125"/>
        <v>0</v>
      </c>
      <c r="AG349" s="42"/>
      <c r="AH349" s="42">
        <f t="shared" si="125"/>
        <v>0</v>
      </c>
      <c r="AI349" s="42"/>
      <c r="AJ349" s="150">
        <f t="shared" si="125"/>
        <v>0</v>
      </c>
      <c r="AK349" s="42">
        <f t="shared" si="125"/>
        <v>864</v>
      </c>
      <c r="AL349" s="15"/>
    </row>
    <row r="350" spans="1:40" s="78" customFormat="1" ht="33" x14ac:dyDescent="0.2">
      <c r="A350" s="218"/>
      <c r="B350" s="199"/>
      <c r="C350" s="67" t="s">
        <v>385</v>
      </c>
      <c r="D350" s="47"/>
      <c r="E350" s="56">
        <v>1</v>
      </c>
      <c r="F350" s="49" t="s">
        <v>29</v>
      </c>
      <c r="G350" s="113" t="s">
        <v>30</v>
      </c>
      <c r="H350" s="113" t="s">
        <v>31</v>
      </c>
      <c r="I350" s="117" t="s">
        <v>32</v>
      </c>
      <c r="J350" s="74" t="s">
        <v>38</v>
      </c>
      <c r="K350" s="55">
        <v>864</v>
      </c>
      <c r="L350" s="55">
        <v>864</v>
      </c>
      <c r="M350" s="55"/>
      <c r="N350" s="51"/>
      <c r="O350" s="51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143">
        <f t="shared" si="115"/>
        <v>1</v>
      </c>
      <c r="AB350" s="143">
        <f>L350-N350-P350-R350-T350-V350-X350</f>
        <v>864</v>
      </c>
      <c r="AC350" s="143"/>
      <c r="AD350" s="52"/>
      <c r="AE350" s="52"/>
      <c r="AF350" s="52"/>
      <c r="AG350" s="52"/>
      <c r="AH350" s="53"/>
      <c r="AI350" s="53"/>
      <c r="AJ350" s="151"/>
      <c r="AK350" s="147">
        <f>N350+P350+R350+T350+V350+X350+Z350+AB350+AD350+AF350+AH350+AJ350</f>
        <v>864</v>
      </c>
      <c r="AL350" s="15"/>
    </row>
    <row r="351" spans="1:40" s="16" customFormat="1" ht="21" customHeight="1" x14ac:dyDescent="0.2">
      <c r="A351" s="218"/>
      <c r="B351" s="193">
        <v>25402</v>
      </c>
      <c r="C351" s="37" t="s">
        <v>386</v>
      </c>
      <c r="D351" s="38"/>
      <c r="E351" s="43"/>
      <c r="F351" s="39"/>
      <c r="G351" s="114"/>
      <c r="H351" s="115"/>
      <c r="I351" s="116"/>
      <c r="J351" s="41"/>
      <c r="K351" s="43"/>
      <c r="L351" s="44">
        <f>SUM(L352:L567)</f>
        <v>110589.22362639997</v>
      </c>
      <c r="M351" s="44">
        <f t="shared" ref="M351:AK351" si="126">SUM(M352:M567)</f>
        <v>0</v>
      </c>
      <c r="N351" s="44">
        <f t="shared" si="126"/>
        <v>0</v>
      </c>
      <c r="O351" s="44">
        <f t="shared" si="126"/>
        <v>0</v>
      </c>
      <c r="P351" s="44">
        <f t="shared" si="126"/>
        <v>0</v>
      </c>
      <c r="Q351" s="44">
        <f t="shared" si="126"/>
        <v>0</v>
      </c>
      <c r="R351" s="44">
        <f t="shared" si="126"/>
        <v>0</v>
      </c>
      <c r="S351" s="44">
        <f t="shared" si="126"/>
        <v>0</v>
      </c>
      <c r="T351" s="44">
        <f t="shared" si="126"/>
        <v>0</v>
      </c>
      <c r="U351" s="44">
        <f t="shared" si="126"/>
        <v>0</v>
      </c>
      <c r="V351" s="44">
        <f t="shared" si="126"/>
        <v>0</v>
      </c>
      <c r="W351" s="44">
        <f t="shared" si="126"/>
        <v>0</v>
      </c>
      <c r="X351" s="44">
        <f t="shared" si="126"/>
        <v>0</v>
      </c>
      <c r="Y351" s="44">
        <f t="shared" si="126"/>
        <v>0</v>
      </c>
      <c r="Z351" s="44">
        <f t="shared" si="126"/>
        <v>0</v>
      </c>
      <c r="AA351" s="44">
        <f t="shared" si="126"/>
        <v>890</v>
      </c>
      <c r="AB351" s="44">
        <f t="shared" si="126"/>
        <v>110589.22362639997</v>
      </c>
      <c r="AC351" s="44">
        <f t="shared" si="126"/>
        <v>0</v>
      </c>
      <c r="AD351" s="44">
        <f t="shared" si="126"/>
        <v>0</v>
      </c>
      <c r="AE351" s="44">
        <f t="shared" si="126"/>
        <v>0</v>
      </c>
      <c r="AF351" s="44">
        <f t="shared" si="126"/>
        <v>0</v>
      </c>
      <c r="AG351" s="44">
        <f t="shared" si="126"/>
        <v>0</v>
      </c>
      <c r="AH351" s="44">
        <f t="shared" si="126"/>
        <v>0</v>
      </c>
      <c r="AI351" s="44">
        <f t="shared" si="126"/>
        <v>0</v>
      </c>
      <c r="AJ351" s="44">
        <f t="shared" si="126"/>
        <v>0</v>
      </c>
      <c r="AK351" s="44">
        <f t="shared" si="126"/>
        <v>110589.22362639997</v>
      </c>
      <c r="AL351" s="15"/>
      <c r="AN351" s="15"/>
    </row>
    <row r="352" spans="1:40" s="16" customFormat="1" ht="33" customHeight="1" x14ac:dyDescent="0.2">
      <c r="A352" s="218"/>
      <c r="B352" s="194"/>
      <c r="C352" s="67" t="s">
        <v>387</v>
      </c>
      <c r="D352" s="47"/>
      <c r="E352" s="56">
        <v>50</v>
      </c>
      <c r="F352" s="49" t="s">
        <v>37</v>
      </c>
      <c r="G352" s="113" t="s">
        <v>30</v>
      </c>
      <c r="H352" s="113" t="s">
        <v>31</v>
      </c>
      <c r="I352" s="117" t="s">
        <v>32</v>
      </c>
      <c r="J352" s="74" t="s">
        <v>38</v>
      </c>
      <c r="K352" s="55">
        <v>35.840000000000003</v>
      </c>
      <c r="L352" s="55">
        <v>1792.0000000000002</v>
      </c>
      <c r="M352" s="55"/>
      <c r="N352" s="51"/>
      <c r="O352" s="51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143">
        <f t="shared" si="115"/>
        <v>50</v>
      </c>
      <c r="AB352" s="143">
        <f t="shared" ref="AB352:AB415" si="127">L352-N352-P352-R352-T352-V352-X352</f>
        <v>1792.0000000000002</v>
      </c>
      <c r="AC352" s="143"/>
      <c r="AD352" s="52"/>
      <c r="AE352" s="52"/>
      <c r="AF352" s="52"/>
      <c r="AG352" s="52"/>
      <c r="AH352" s="53"/>
      <c r="AI352" s="53"/>
      <c r="AJ352" s="151"/>
      <c r="AK352" s="147">
        <f t="shared" ref="AK352:AK415" si="128">N352+P352+R352+T352+V352+X352+Z352+AB352+AD352+AF352+AH352+AJ352</f>
        <v>1792.0000000000002</v>
      </c>
      <c r="AL352" s="15"/>
    </row>
    <row r="353" spans="1:38" s="16" customFormat="1" ht="33" customHeight="1" x14ac:dyDescent="0.2">
      <c r="A353" s="218"/>
      <c r="B353" s="194"/>
      <c r="C353" s="67" t="s">
        <v>388</v>
      </c>
      <c r="D353" s="47"/>
      <c r="E353" s="56">
        <v>5</v>
      </c>
      <c r="F353" s="49" t="s">
        <v>29</v>
      </c>
      <c r="G353" s="113" t="s">
        <v>30</v>
      </c>
      <c r="H353" s="113" t="s">
        <v>31</v>
      </c>
      <c r="I353" s="117" t="s">
        <v>32</v>
      </c>
      <c r="J353" s="74" t="s">
        <v>33</v>
      </c>
      <c r="K353" s="55">
        <v>81</v>
      </c>
      <c r="L353" s="55">
        <v>405</v>
      </c>
      <c r="M353" s="55"/>
      <c r="N353" s="51"/>
      <c r="O353" s="51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143">
        <f t="shared" si="115"/>
        <v>5</v>
      </c>
      <c r="AB353" s="143">
        <f t="shared" si="127"/>
        <v>405</v>
      </c>
      <c r="AC353" s="143"/>
      <c r="AD353" s="52"/>
      <c r="AE353" s="52"/>
      <c r="AF353" s="52"/>
      <c r="AG353" s="52"/>
      <c r="AH353" s="53"/>
      <c r="AI353" s="53"/>
      <c r="AJ353" s="151"/>
      <c r="AK353" s="147">
        <f t="shared" si="128"/>
        <v>405</v>
      </c>
      <c r="AL353" s="15"/>
    </row>
    <row r="354" spans="1:38" s="16" customFormat="1" ht="33" customHeight="1" x14ac:dyDescent="0.2">
      <c r="A354" s="218"/>
      <c r="B354" s="194"/>
      <c r="C354" s="67" t="s">
        <v>389</v>
      </c>
      <c r="D354" s="47"/>
      <c r="E354" s="56">
        <v>500</v>
      </c>
      <c r="F354" s="49" t="s">
        <v>29</v>
      </c>
      <c r="G354" s="113" t="s">
        <v>30</v>
      </c>
      <c r="H354" s="113" t="s">
        <v>31</v>
      </c>
      <c r="I354" s="117" t="s">
        <v>32</v>
      </c>
      <c r="J354" s="74" t="s">
        <v>33</v>
      </c>
      <c r="K354" s="55">
        <v>4.6979999999999995</v>
      </c>
      <c r="L354" s="55">
        <v>2348.9999999999995</v>
      </c>
      <c r="M354" s="55"/>
      <c r="N354" s="51"/>
      <c r="O354" s="51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143">
        <f t="shared" si="115"/>
        <v>500</v>
      </c>
      <c r="AB354" s="143">
        <f t="shared" si="127"/>
        <v>2348.9999999999995</v>
      </c>
      <c r="AC354" s="143"/>
      <c r="AD354" s="52"/>
      <c r="AE354" s="52"/>
      <c r="AF354" s="52"/>
      <c r="AG354" s="52"/>
      <c r="AH354" s="53"/>
      <c r="AI354" s="53"/>
      <c r="AJ354" s="151"/>
      <c r="AK354" s="147">
        <f t="shared" si="128"/>
        <v>2348.9999999999995</v>
      </c>
      <c r="AL354" s="15"/>
    </row>
    <row r="355" spans="1:38" s="16" customFormat="1" ht="33" customHeight="1" x14ac:dyDescent="0.2">
      <c r="A355" s="218"/>
      <c r="B355" s="194"/>
      <c r="C355" s="67" t="s">
        <v>390</v>
      </c>
      <c r="D355" s="47"/>
      <c r="E355" s="56">
        <v>20</v>
      </c>
      <c r="F355" s="49" t="s">
        <v>29</v>
      </c>
      <c r="G355" s="113" t="s">
        <v>30</v>
      </c>
      <c r="H355" s="113" t="s">
        <v>31</v>
      </c>
      <c r="I355" s="117" t="s">
        <v>32</v>
      </c>
      <c r="J355" s="74" t="s">
        <v>33</v>
      </c>
      <c r="K355" s="55">
        <v>74.240927999999997</v>
      </c>
      <c r="L355" s="55">
        <v>1484.8185599999999</v>
      </c>
      <c r="M355" s="55"/>
      <c r="N355" s="51"/>
      <c r="O355" s="51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143">
        <f t="shared" si="115"/>
        <v>20</v>
      </c>
      <c r="AB355" s="143">
        <f t="shared" si="127"/>
        <v>1484.8185599999999</v>
      </c>
      <c r="AC355" s="143"/>
      <c r="AD355" s="52"/>
      <c r="AE355" s="52"/>
      <c r="AF355" s="52"/>
      <c r="AG355" s="52"/>
      <c r="AH355" s="53"/>
      <c r="AI355" s="53"/>
      <c r="AJ355" s="151"/>
      <c r="AK355" s="147">
        <f t="shared" si="128"/>
        <v>1484.8185599999999</v>
      </c>
      <c r="AL355" s="15"/>
    </row>
    <row r="356" spans="1:38" s="16" customFormat="1" ht="33" customHeight="1" x14ac:dyDescent="0.2">
      <c r="A356" s="218"/>
      <c r="B356" s="194"/>
      <c r="C356" s="67" t="s">
        <v>391</v>
      </c>
      <c r="D356" s="47"/>
      <c r="E356" s="56">
        <v>1</v>
      </c>
      <c r="F356" s="49" t="s">
        <v>153</v>
      </c>
      <c r="G356" s="113" t="s">
        <v>30</v>
      </c>
      <c r="H356" s="113" t="s">
        <v>31</v>
      </c>
      <c r="I356" s="117" t="s">
        <v>32</v>
      </c>
      <c r="J356" s="74" t="s">
        <v>38</v>
      </c>
      <c r="K356" s="55">
        <v>1152.74</v>
      </c>
      <c r="L356" s="55">
        <v>1152.74</v>
      </c>
      <c r="M356" s="55"/>
      <c r="N356" s="51"/>
      <c r="O356" s="51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143">
        <f t="shared" si="115"/>
        <v>1</v>
      </c>
      <c r="AB356" s="143">
        <f t="shared" si="127"/>
        <v>1152.74</v>
      </c>
      <c r="AC356" s="143"/>
      <c r="AD356" s="52"/>
      <c r="AE356" s="52"/>
      <c r="AF356" s="52"/>
      <c r="AG356" s="52"/>
      <c r="AH356" s="53"/>
      <c r="AI356" s="53"/>
      <c r="AJ356" s="151"/>
      <c r="AK356" s="147">
        <f t="shared" si="128"/>
        <v>1152.74</v>
      </c>
      <c r="AL356" s="15"/>
    </row>
    <row r="357" spans="1:38" s="16" customFormat="1" ht="33" customHeight="1" x14ac:dyDescent="0.2">
      <c r="A357" s="218"/>
      <c r="B357" s="194"/>
      <c r="C357" s="67" t="s">
        <v>392</v>
      </c>
      <c r="D357" s="47"/>
      <c r="E357" s="56">
        <v>1</v>
      </c>
      <c r="F357" s="49" t="s">
        <v>37</v>
      </c>
      <c r="G357" s="113" t="s">
        <v>30</v>
      </c>
      <c r="H357" s="113" t="s">
        <v>31</v>
      </c>
      <c r="I357" s="117" t="s">
        <v>32</v>
      </c>
      <c r="J357" s="74" t="s">
        <v>38</v>
      </c>
      <c r="K357" s="55">
        <v>506.52</v>
      </c>
      <c r="L357" s="55">
        <v>506.52</v>
      </c>
      <c r="M357" s="55"/>
      <c r="N357" s="51"/>
      <c r="O357" s="51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143">
        <f t="shared" si="115"/>
        <v>1</v>
      </c>
      <c r="AB357" s="143">
        <f t="shared" si="127"/>
        <v>506.52</v>
      </c>
      <c r="AC357" s="143"/>
      <c r="AD357" s="52"/>
      <c r="AE357" s="52"/>
      <c r="AF357" s="52"/>
      <c r="AG357" s="52"/>
      <c r="AH357" s="53"/>
      <c r="AI357" s="53"/>
      <c r="AJ357" s="151"/>
      <c r="AK357" s="147">
        <f t="shared" si="128"/>
        <v>506.52</v>
      </c>
      <c r="AL357" s="15"/>
    </row>
    <row r="358" spans="1:38" s="16" customFormat="1" ht="33" customHeight="1" x14ac:dyDescent="0.2">
      <c r="A358" s="218"/>
      <c r="B358" s="194"/>
      <c r="C358" s="67" t="s">
        <v>393</v>
      </c>
      <c r="D358" s="47"/>
      <c r="E358" s="56">
        <v>1</v>
      </c>
      <c r="F358" s="49" t="s">
        <v>37</v>
      </c>
      <c r="G358" s="113" t="s">
        <v>30</v>
      </c>
      <c r="H358" s="113" t="s">
        <v>31</v>
      </c>
      <c r="I358" s="117" t="s">
        <v>32</v>
      </c>
      <c r="J358" s="74" t="s">
        <v>33</v>
      </c>
      <c r="K358" s="55">
        <v>496.81036799999998</v>
      </c>
      <c r="L358" s="55">
        <v>496.81036799999998</v>
      </c>
      <c r="M358" s="55"/>
      <c r="N358" s="51"/>
      <c r="O358" s="51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143">
        <f t="shared" si="115"/>
        <v>1</v>
      </c>
      <c r="AB358" s="143">
        <f t="shared" si="127"/>
        <v>496.81036799999998</v>
      </c>
      <c r="AC358" s="143"/>
      <c r="AD358" s="52"/>
      <c r="AE358" s="52"/>
      <c r="AF358" s="52"/>
      <c r="AG358" s="52"/>
      <c r="AH358" s="53"/>
      <c r="AI358" s="53"/>
      <c r="AJ358" s="151"/>
      <c r="AK358" s="147">
        <f t="shared" si="128"/>
        <v>496.81036799999998</v>
      </c>
      <c r="AL358" s="15"/>
    </row>
    <row r="359" spans="1:38" s="16" customFormat="1" ht="33" customHeight="1" x14ac:dyDescent="0.2">
      <c r="A359" s="218"/>
      <c r="B359" s="194"/>
      <c r="C359" s="67" t="s">
        <v>394</v>
      </c>
      <c r="D359" s="47"/>
      <c r="E359" s="56">
        <v>1</v>
      </c>
      <c r="F359" s="49" t="s">
        <v>29</v>
      </c>
      <c r="G359" s="113" t="s">
        <v>30</v>
      </c>
      <c r="H359" s="113" t="s">
        <v>31</v>
      </c>
      <c r="I359" s="117" t="s">
        <v>32</v>
      </c>
      <c r="J359" s="74" t="s">
        <v>33</v>
      </c>
      <c r="K359" s="55">
        <v>302.40086400000001</v>
      </c>
      <c r="L359" s="55">
        <v>302.40086400000001</v>
      </c>
      <c r="M359" s="55"/>
      <c r="N359" s="51"/>
      <c r="O359" s="51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143">
        <f t="shared" si="115"/>
        <v>1</v>
      </c>
      <c r="AB359" s="143">
        <f t="shared" si="127"/>
        <v>302.40086400000001</v>
      </c>
      <c r="AC359" s="143"/>
      <c r="AD359" s="52"/>
      <c r="AE359" s="52"/>
      <c r="AF359" s="52"/>
      <c r="AG359" s="52"/>
      <c r="AH359" s="53"/>
      <c r="AI359" s="53"/>
      <c r="AJ359" s="151"/>
      <c r="AK359" s="147">
        <f t="shared" si="128"/>
        <v>302.40086400000001</v>
      </c>
      <c r="AL359" s="15"/>
    </row>
    <row r="360" spans="1:38" s="16" customFormat="1" ht="33" customHeight="1" x14ac:dyDescent="0.2">
      <c r="A360" s="218"/>
      <c r="B360" s="194"/>
      <c r="C360" s="67" t="s">
        <v>395</v>
      </c>
      <c r="D360" s="47"/>
      <c r="E360" s="56">
        <v>1</v>
      </c>
      <c r="F360" s="49" t="s">
        <v>37</v>
      </c>
      <c r="G360" s="113" t="s">
        <v>30</v>
      </c>
      <c r="H360" s="113" t="s">
        <v>31</v>
      </c>
      <c r="I360" s="117" t="s">
        <v>32</v>
      </c>
      <c r="J360" s="74" t="s">
        <v>38</v>
      </c>
      <c r="K360" s="55">
        <v>39.94</v>
      </c>
      <c r="L360" s="55">
        <v>39.94</v>
      </c>
      <c r="M360" s="55"/>
      <c r="N360" s="51"/>
      <c r="O360" s="51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143">
        <f t="shared" si="115"/>
        <v>1</v>
      </c>
      <c r="AB360" s="143">
        <f t="shared" si="127"/>
        <v>39.94</v>
      </c>
      <c r="AC360" s="143"/>
      <c r="AD360" s="52"/>
      <c r="AE360" s="52"/>
      <c r="AF360" s="52"/>
      <c r="AG360" s="52"/>
      <c r="AH360" s="53"/>
      <c r="AI360" s="53"/>
      <c r="AJ360" s="151"/>
      <c r="AK360" s="147">
        <f t="shared" si="128"/>
        <v>39.94</v>
      </c>
      <c r="AL360" s="15"/>
    </row>
    <row r="361" spans="1:38" s="16" customFormat="1" ht="33" customHeight="1" x14ac:dyDescent="0.2">
      <c r="A361" s="218"/>
      <c r="B361" s="194"/>
      <c r="C361" s="67" t="s">
        <v>396</v>
      </c>
      <c r="D361" s="47"/>
      <c r="E361" s="56">
        <v>1</v>
      </c>
      <c r="F361" s="49" t="s">
        <v>29</v>
      </c>
      <c r="G361" s="113" t="s">
        <v>30</v>
      </c>
      <c r="H361" s="113" t="s">
        <v>31</v>
      </c>
      <c r="I361" s="117" t="s">
        <v>32</v>
      </c>
      <c r="J361" s="74" t="s">
        <v>38</v>
      </c>
      <c r="K361" s="55">
        <v>1013.9</v>
      </c>
      <c r="L361" s="55">
        <v>1013.9</v>
      </c>
      <c r="M361" s="55"/>
      <c r="N361" s="51"/>
      <c r="O361" s="51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143">
        <f t="shared" si="115"/>
        <v>1</v>
      </c>
      <c r="AB361" s="143">
        <f t="shared" si="127"/>
        <v>1013.9</v>
      </c>
      <c r="AC361" s="143"/>
      <c r="AD361" s="52"/>
      <c r="AE361" s="52"/>
      <c r="AF361" s="52"/>
      <c r="AG361" s="52"/>
      <c r="AH361" s="53"/>
      <c r="AI361" s="53"/>
      <c r="AJ361" s="151"/>
      <c r="AK361" s="147">
        <f t="shared" si="128"/>
        <v>1013.9</v>
      </c>
      <c r="AL361" s="15"/>
    </row>
    <row r="362" spans="1:38" s="16" customFormat="1" ht="33" customHeight="1" x14ac:dyDescent="0.2">
      <c r="A362" s="218"/>
      <c r="B362" s="194"/>
      <c r="C362" s="67" t="s">
        <v>397</v>
      </c>
      <c r="D362" s="47"/>
      <c r="E362" s="56">
        <v>1</v>
      </c>
      <c r="F362" s="49" t="s">
        <v>29</v>
      </c>
      <c r="G362" s="113" t="s">
        <v>30</v>
      </c>
      <c r="H362" s="113" t="s">
        <v>31</v>
      </c>
      <c r="I362" s="117" t="s">
        <v>32</v>
      </c>
      <c r="J362" s="74" t="s">
        <v>33</v>
      </c>
      <c r="K362" s="55">
        <v>226.79438400000001</v>
      </c>
      <c r="L362" s="55">
        <v>226.79438400000001</v>
      </c>
      <c r="M362" s="55"/>
      <c r="N362" s="51"/>
      <c r="O362" s="51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143">
        <f t="shared" si="115"/>
        <v>1</v>
      </c>
      <c r="AB362" s="143">
        <f t="shared" si="127"/>
        <v>226.79438400000001</v>
      </c>
      <c r="AC362" s="143"/>
      <c r="AD362" s="52"/>
      <c r="AE362" s="52"/>
      <c r="AF362" s="52"/>
      <c r="AG362" s="52"/>
      <c r="AH362" s="53"/>
      <c r="AI362" s="53"/>
      <c r="AJ362" s="151"/>
      <c r="AK362" s="147">
        <f t="shared" si="128"/>
        <v>226.79438400000001</v>
      </c>
      <c r="AL362" s="15"/>
    </row>
    <row r="363" spans="1:38" s="16" customFormat="1" ht="33" customHeight="1" x14ac:dyDescent="0.2">
      <c r="A363" s="218"/>
      <c r="B363" s="194"/>
      <c r="C363" s="67" t="s">
        <v>398</v>
      </c>
      <c r="D363" s="47"/>
      <c r="E363" s="56">
        <v>1</v>
      </c>
      <c r="F363" s="49" t="s">
        <v>29</v>
      </c>
      <c r="G363" s="113" t="s">
        <v>30</v>
      </c>
      <c r="H363" s="113" t="s">
        <v>31</v>
      </c>
      <c r="I363" s="117" t="s">
        <v>32</v>
      </c>
      <c r="J363" s="74" t="s">
        <v>38</v>
      </c>
      <c r="K363" s="55">
        <v>1021.05</v>
      </c>
      <c r="L363" s="55">
        <v>1021.05</v>
      </c>
      <c r="M363" s="55"/>
      <c r="N363" s="51"/>
      <c r="O363" s="51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143">
        <f t="shared" si="115"/>
        <v>1</v>
      </c>
      <c r="AB363" s="143">
        <f t="shared" si="127"/>
        <v>1021.05</v>
      </c>
      <c r="AC363" s="143"/>
      <c r="AD363" s="52"/>
      <c r="AE363" s="52"/>
      <c r="AF363" s="52"/>
      <c r="AG363" s="52"/>
      <c r="AH363" s="53"/>
      <c r="AI363" s="53"/>
      <c r="AJ363" s="151"/>
      <c r="AK363" s="147">
        <f t="shared" si="128"/>
        <v>1021.05</v>
      </c>
      <c r="AL363" s="15"/>
    </row>
    <row r="364" spans="1:38" s="16" customFormat="1" ht="33" customHeight="1" x14ac:dyDescent="0.2">
      <c r="A364" s="218"/>
      <c r="B364" s="194"/>
      <c r="C364" s="67" t="s">
        <v>399</v>
      </c>
      <c r="D364" s="47"/>
      <c r="E364" s="56">
        <v>1</v>
      </c>
      <c r="F364" s="49" t="s">
        <v>153</v>
      </c>
      <c r="G364" s="113" t="s">
        <v>30</v>
      </c>
      <c r="H364" s="113" t="s">
        <v>31</v>
      </c>
      <c r="I364" s="117" t="s">
        <v>32</v>
      </c>
      <c r="J364" s="74" t="s">
        <v>33</v>
      </c>
      <c r="K364" s="55">
        <v>92.858400000000017</v>
      </c>
      <c r="L364" s="55">
        <v>92.858400000000017</v>
      </c>
      <c r="M364" s="55"/>
      <c r="N364" s="51"/>
      <c r="O364" s="51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143">
        <f t="shared" si="115"/>
        <v>1</v>
      </c>
      <c r="AB364" s="143">
        <f t="shared" si="127"/>
        <v>92.858400000000017</v>
      </c>
      <c r="AC364" s="143"/>
      <c r="AD364" s="52"/>
      <c r="AE364" s="52"/>
      <c r="AF364" s="52"/>
      <c r="AG364" s="52"/>
      <c r="AH364" s="53"/>
      <c r="AI364" s="53"/>
      <c r="AJ364" s="151"/>
      <c r="AK364" s="147">
        <f t="shared" si="128"/>
        <v>92.858400000000017</v>
      </c>
      <c r="AL364" s="15"/>
    </row>
    <row r="365" spans="1:38" s="16" customFormat="1" ht="33" customHeight="1" x14ac:dyDescent="0.2">
      <c r="A365" s="218"/>
      <c r="B365" s="194"/>
      <c r="C365" s="67" t="s">
        <v>400</v>
      </c>
      <c r="D365" s="47"/>
      <c r="E365" s="56">
        <v>1</v>
      </c>
      <c r="F365" s="49" t="s">
        <v>29</v>
      </c>
      <c r="G365" s="113" t="s">
        <v>30</v>
      </c>
      <c r="H365" s="113" t="s">
        <v>31</v>
      </c>
      <c r="I365" s="117" t="s">
        <v>32</v>
      </c>
      <c r="J365" s="74" t="s">
        <v>33</v>
      </c>
      <c r="K365" s="55">
        <v>143.64000000000001</v>
      </c>
      <c r="L365" s="55">
        <v>143.64000000000001</v>
      </c>
      <c r="M365" s="55"/>
      <c r="N365" s="51"/>
      <c r="O365" s="51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143">
        <f t="shared" si="115"/>
        <v>1</v>
      </c>
      <c r="AB365" s="143">
        <f t="shared" si="127"/>
        <v>143.64000000000001</v>
      </c>
      <c r="AC365" s="143"/>
      <c r="AD365" s="52"/>
      <c r="AE365" s="52"/>
      <c r="AF365" s="52"/>
      <c r="AG365" s="52"/>
      <c r="AH365" s="53"/>
      <c r="AI365" s="53"/>
      <c r="AJ365" s="151"/>
      <c r="AK365" s="147">
        <f t="shared" si="128"/>
        <v>143.64000000000001</v>
      </c>
      <c r="AL365" s="15"/>
    </row>
    <row r="366" spans="1:38" s="16" customFormat="1" ht="33" customHeight="1" x14ac:dyDescent="0.2">
      <c r="A366" s="218"/>
      <c r="B366" s="194"/>
      <c r="C366" s="67" t="s">
        <v>401</v>
      </c>
      <c r="D366" s="47"/>
      <c r="E366" s="56">
        <v>1</v>
      </c>
      <c r="F366" s="49" t="s">
        <v>29</v>
      </c>
      <c r="G366" s="113" t="s">
        <v>30</v>
      </c>
      <c r="H366" s="113" t="s">
        <v>31</v>
      </c>
      <c r="I366" s="117" t="s">
        <v>32</v>
      </c>
      <c r="J366" s="74" t="s">
        <v>38</v>
      </c>
      <c r="K366" s="55">
        <v>250.92</v>
      </c>
      <c r="L366" s="55">
        <v>250.92</v>
      </c>
      <c r="M366" s="55"/>
      <c r="N366" s="51"/>
      <c r="O366" s="51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143">
        <f t="shared" si="115"/>
        <v>1</v>
      </c>
      <c r="AB366" s="143">
        <f t="shared" si="127"/>
        <v>250.92</v>
      </c>
      <c r="AC366" s="143"/>
      <c r="AD366" s="52"/>
      <c r="AE366" s="52"/>
      <c r="AF366" s="52"/>
      <c r="AG366" s="52"/>
      <c r="AH366" s="53"/>
      <c r="AI366" s="53"/>
      <c r="AJ366" s="151"/>
      <c r="AK366" s="147">
        <f t="shared" si="128"/>
        <v>250.92</v>
      </c>
      <c r="AL366" s="15"/>
    </row>
    <row r="367" spans="1:38" s="16" customFormat="1" ht="33" customHeight="1" x14ac:dyDescent="0.2">
      <c r="A367" s="218"/>
      <c r="B367" s="194"/>
      <c r="C367" s="67" t="s">
        <v>402</v>
      </c>
      <c r="D367" s="47"/>
      <c r="E367" s="56">
        <v>1</v>
      </c>
      <c r="F367" s="49" t="s">
        <v>29</v>
      </c>
      <c r="G367" s="113" t="s">
        <v>30</v>
      </c>
      <c r="H367" s="113" t="s">
        <v>31</v>
      </c>
      <c r="I367" s="117" t="s">
        <v>32</v>
      </c>
      <c r="J367" s="74" t="s">
        <v>38</v>
      </c>
      <c r="K367" s="55">
        <v>85.64</v>
      </c>
      <c r="L367" s="55">
        <v>85.64</v>
      </c>
      <c r="M367" s="55"/>
      <c r="N367" s="51"/>
      <c r="O367" s="51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143">
        <f t="shared" si="115"/>
        <v>1</v>
      </c>
      <c r="AB367" s="143">
        <f t="shared" si="127"/>
        <v>85.64</v>
      </c>
      <c r="AC367" s="143"/>
      <c r="AD367" s="52"/>
      <c r="AE367" s="52"/>
      <c r="AF367" s="52"/>
      <c r="AG367" s="52"/>
      <c r="AH367" s="53"/>
      <c r="AI367" s="53"/>
      <c r="AJ367" s="151"/>
      <c r="AK367" s="147">
        <f t="shared" si="128"/>
        <v>85.64</v>
      </c>
      <c r="AL367" s="15"/>
    </row>
    <row r="368" spans="1:38" s="16" customFormat="1" ht="33" customHeight="1" x14ac:dyDescent="0.2">
      <c r="A368" s="218"/>
      <c r="B368" s="194"/>
      <c r="C368" s="67" t="s">
        <v>403</v>
      </c>
      <c r="D368" s="47"/>
      <c r="E368" s="56">
        <v>1</v>
      </c>
      <c r="F368" s="49" t="s">
        <v>82</v>
      </c>
      <c r="G368" s="113" t="s">
        <v>30</v>
      </c>
      <c r="H368" s="113" t="s">
        <v>31</v>
      </c>
      <c r="I368" s="117" t="s">
        <v>32</v>
      </c>
      <c r="J368" s="74" t="s">
        <v>38</v>
      </c>
      <c r="K368" s="55">
        <v>122.52</v>
      </c>
      <c r="L368" s="55">
        <v>122.52</v>
      </c>
      <c r="M368" s="55"/>
      <c r="N368" s="51"/>
      <c r="O368" s="51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143">
        <f t="shared" si="115"/>
        <v>1</v>
      </c>
      <c r="AB368" s="143">
        <f t="shared" si="127"/>
        <v>122.52</v>
      </c>
      <c r="AC368" s="143"/>
      <c r="AD368" s="52"/>
      <c r="AE368" s="52"/>
      <c r="AF368" s="52"/>
      <c r="AG368" s="52"/>
      <c r="AH368" s="53"/>
      <c r="AI368" s="53"/>
      <c r="AJ368" s="151"/>
      <c r="AK368" s="147">
        <f t="shared" si="128"/>
        <v>122.52</v>
      </c>
      <c r="AL368" s="15"/>
    </row>
    <row r="369" spans="1:38" s="16" customFormat="1" ht="33" customHeight="1" x14ac:dyDescent="0.2">
      <c r="A369" s="218"/>
      <c r="B369" s="194"/>
      <c r="C369" s="67" t="s">
        <v>404</v>
      </c>
      <c r="D369" s="47"/>
      <c r="E369" s="56">
        <v>1</v>
      </c>
      <c r="F369" s="49" t="s">
        <v>61</v>
      </c>
      <c r="G369" s="113" t="s">
        <v>30</v>
      </c>
      <c r="H369" s="113" t="s">
        <v>31</v>
      </c>
      <c r="I369" s="117" t="s">
        <v>32</v>
      </c>
      <c r="J369" s="74" t="s">
        <v>38</v>
      </c>
      <c r="K369" s="55">
        <v>124.20259200000002</v>
      </c>
      <c r="L369" s="55">
        <v>124.20259200000002</v>
      </c>
      <c r="M369" s="55"/>
      <c r="N369" s="51"/>
      <c r="O369" s="51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143">
        <f t="shared" si="115"/>
        <v>1</v>
      </c>
      <c r="AB369" s="143">
        <f t="shared" si="127"/>
        <v>124.20259200000002</v>
      </c>
      <c r="AC369" s="143"/>
      <c r="AD369" s="52"/>
      <c r="AE369" s="52"/>
      <c r="AF369" s="52"/>
      <c r="AG369" s="52"/>
      <c r="AH369" s="53"/>
      <c r="AI369" s="53"/>
      <c r="AJ369" s="151"/>
      <c r="AK369" s="147">
        <f t="shared" si="128"/>
        <v>124.20259200000002</v>
      </c>
      <c r="AL369" s="15"/>
    </row>
    <row r="370" spans="1:38" s="16" customFormat="1" ht="33" customHeight="1" x14ac:dyDescent="0.2">
      <c r="A370" s="218"/>
      <c r="B370" s="194"/>
      <c r="C370" s="67" t="s">
        <v>405</v>
      </c>
      <c r="D370" s="47"/>
      <c r="E370" s="56">
        <v>1</v>
      </c>
      <c r="F370" s="49" t="s">
        <v>29</v>
      </c>
      <c r="G370" s="113" t="s">
        <v>30</v>
      </c>
      <c r="H370" s="113" t="s">
        <v>31</v>
      </c>
      <c r="I370" s="117" t="s">
        <v>32</v>
      </c>
      <c r="J370" s="74" t="s">
        <v>33</v>
      </c>
      <c r="K370" s="55">
        <v>717.22799999999995</v>
      </c>
      <c r="L370" s="55">
        <v>717.22799999999995</v>
      </c>
      <c r="M370" s="55"/>
      <c r="N370" s="51"/>
      <c r="O370" s="51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143">
        <f t="shared" si="115"/>
        <v>1</v>
      </c>
      <c r="AB370" s="143">
        <f t="shared" si="127"/>
        <v>717.22799999999995</v>
      </c>
      <c r="AC370" s="143"/>
      <c r="AD370" s="52"/>
      <c r="AE370" s="52"/>
      <c r="AF370" s="52"/>
      <c r="AG370" s="52"/>
      <c r="AH370" s="53"/>
      <c r="AI370" s="53"/>
      <c r="AJ370" s="151"/>
      <c r="AK370" s="147">
        <f t="shared" si="128"/>
        <v>717.22799999999995</v>
      </c>
      <c r="AL370" s="15"/>
    </row>
    <row r="371" spans="1:38" s="16" customFormat="1" ht="33" customHeight="1" x14ac:dyDescent="0.2">
      <c r="A371" s="218"/>
      <c r="B371" s="194"/>
      <c r="C371" s="67" t="s">
        <v>406</v>
      </c>
      <c r="D371" s="47"/>
      <c r="E371" s="56">
        <v>1</v>
      </c>
      <c r="F371" s="49" t="s">
        <v>82</v>
      </c>
      <c r="G371" s="113" t="s">
        <v>30</v>
      </c>
      <c r="H371" s="113" t="s">
        <v>31</v>
      </c>
      <c r="I371" s="117" t="s">
        <v>32</v>
      </c>
      <c r="J371" s="74" t="s">
        <v>33</v>
      </c>
      <c r="K371" s="55">
        <v>498.15000000000003</v>
      </c>
      <c r="L371" s="55">
        <v>498.15000000000003</v>
      </c>
      <c r="M371" s="55"/>
      <c r="N371" s="51"/>
      <c r="O371" s="51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143">
        <f t="shared" si="115"/>
        <v>1</v>
      </c>
      <c r="AB371" s="143">
        <f t="shared" si="127"/>
        <v>498.15000000000003</v>
      </c>
      <c r="AC371" s="143"/>
      <c r="AD371" s="52"/>
      <c r="AE371" s="52"/>
      <c r="AF371" s="52"/>
      <c r="AG371" s="52"/>
      <c r="AH371" s="53"/>
      <c r="AI371" s="53"/>
      <c r="AJ371" s="151"/>
      <c r="AK371" s="147">
        <f t="shared" si="128"/>
        <v>498.15000000000003</v>
      </c>
      <c r="AL371" s="15"/>
    </row>
    <row r="372" spans="1:38" s="16" customFormat="1" ht="33" customHeight="1" x14ac:dyDescent="0.2">
      <c r="A372" s="218"/>
      <c r="B372" s="194"/>
      <c r="C372" s="67" t="s">
        <v>407</v>
      </c>
      <c r="D372" s="47"/>
      <c r="E372" s="56">
        <v>1</v>
      </c>
      <c r="F372" s="49" t="s">
        <v>29</v>
      </c>
      <c r="G372" s="113" t="s">
        <v>30</v>
      </c>
      <c r="H372" s="113" t="s">
        <v>31</v>
      </c>
      <c r="I372" s="117" t="s">
        <v>32</v>
      </c>
      <c r="J372" s="74" t="s">
        <v>38</v>
      </c>
      <c r="K372" s="55">
        <v>809.23</v>
      </c>
      <c r="L372" s="55">
        <v>809.23</v>
      </c>
      <c r="M372" s="55"/>
      <c r="N372" s="51"/>
      <c r="O372" s="51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143">
        <f t="shared" si="115"/>
        <v>1</v>
      </c>
      <c r="AB372" s="143">
        <f t="shared" si="127"/>
        <v>809.23</v>
      </c>
      <c r="AC372" s="143"/>
      <c r="AD372" s="52"/>
      <c r="AE372" s="52"/>
      <c r="AF372" s="52"/>
      <c r="AG372" s="52"/>
      <c r="AH372" s="53"/>
      <c r="AI372" s="53"/>
      <c r="AJ372" s="151"/>
      <c r="AK372" s="147">
        <f t="shared" si="128"/>
        <v>809.23</v>
      </c>
      <c r="AL372" s="15"/>
    </row>
    <row r="373" spans="1:38" s="16" customFormat="1" ht="33" customHeight="1" x14ac:dyDescent="0.2">
      <c r="A373" s="218"/>
      <c r="B373" s="194"/>
      <c r="C373" s="67" t="s">
        <v>408</v>
      </c>
      <c r="D373" s="47"/>
      <c r="E373" s="56">
        <v>1</v>
      </c>
      <c r="F373" s="49" t="s">
        <v>29</v>
      </c>
      <c r="G373" s="113" t="s">
        <v>30</v>
      </c>
      <c r="H373" s="113" t="s">
        <v>31</v>
      </c>
      <c r="I373" s="117" t="s">
        <v>32</v>
      </c>
      <c r="J373" s="74" t="s">
        <v>33</v>
      </c>
      <c r="K373" s="55">
        <v>156.60000000000002</v>
      </c>
      <c r="L373" s="55">
        <v>156.60000000000002</v>
      </c>
      <c r="M373" s="55"/>
      <c r="N373" s="51"/>
      <c r="O373" s="51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143">
        <f t="shared" si="115"/>
        <v>1</v>
      </c>
      <c r="AB373" s="143">
        <f t="shared" si="127"/>
        <v>156.60000000000002</v>
      </c>
      <c r="AC373" s="143"/>
      <c r="AD373" s="52"/>
      <c r="AE373" s="52"/>
      <c r="AF373" s="52"/>
      <c r="AG373" s="52"/>
      <c r="AH373" s="53"/>
      <c r="AI373" s="53"/>
      <c r="AJ373" s="151"/>
      <c r="AK373" s="147">
        <f t="shared" si="128"/>
        <v>156.60000000000002</v>
      </c>
      <c r="AL373" s="15"/>
    </row>
    <row r="374" spans="1:38" s="16" customFormat="1" ht="33" customHeight="1" x14ac:dyDescent="0.2">
      <c r="A374" s="218"/>
      <c r="B374" s="194"/>
      <c r="C374" s="67" t="s">
        <v>409</v>
      </c>
      <c r="D374" s="47"/>
      <c r="E374" s="56">
        <v>1</v>
      </c>
      <c r="F374" s="49" t="s">
        <v>29</v>
      </c>
      <c r="G374" s="113" t="s">
        <v>30</v>
      </c>
      <c r="H374" s="113" t="s">
        <v>31</v>
      </c>
      <c r="I374" s="117" t="s">
        <v>32</v>
      </c>
      <c r="J374" s="74" t="s">
        <v>33</v>
      </c>
      <c r="K374" s="55">
        <v>52.531200000000005</v>
      </c>
      <c r="L374" s="55">
        <v>52.531200000000005</v>
      </c>
      <c r="M374" s="55"/>
      <c r="N374" s="51"/>
      <c r="O374" s="51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143">
        <f t="shared" ref="AA374:AA437" si="129">E374-M374-O374-Q374-S374-U374-W374</f>
        <v>1</v>
      </c>
      <c r="AB374" s="143">
        <f t="shared" si="127"/>
        <v>52.531200000000005</v>
      </c>
      <c r="AC374" s="143"/>
      <c r="AD374" s="52"/>
      <c r="AE374" s="52"/>
      <c r="AF374" s="52"/>
      <c r="AG374" s="52"/>
      <c r="AH374" s="53"/>
      <c r="AI374" s="53"/>
      <c r="AJ374" s="151"/>
      <c r="AK374" s="147">
        <f t="shared" si="128"/>
        <v>52.531200000000005</v>
      </c>
      <c r="AL374" s="15"/>
    </row>
    <row r="375" spans="1:38" s="16" customFormat="1" ht="33" customHeight="1" x14ac:dyDescent="0.2">
      <c r="A375" s="218"/>
      <c r="B375" s="194"/>
      <c r="C375" s="67" t="s">
        <v>410</v>
      </c>
      <c r="D375" s="47"/>
      <c r="E375" s="56">
        <v>1</v>
      </c>
      <c r="F375" s="49" t="s">
        <v>29</v>
      </c>
      <c r="G375" s="113" t="s">
        <v>30</v>
      </c>
      <c r="H375" s="113" t="s">
        <v>31</v>
      </c>
      <c r="I375" s="117" t="s">
        <v>32</v>
      </c>
      <c r="J375" s="74" t="s">
        <v>33</v>
      </c>
      <c r="K375" s="55">
        <v>56.075327999999992</v>
      </c>
      <c r="L375" s="55">
        <v>56.075327999999992</v>
      </c>
      <c r="M375" s="55"/>
      <c r="N375" s="51"/>
      <c r="O375" s="51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143">
        <f t="shared" si="129"/>
        <v>1</v>
      </c>
      <c r="AB375" s="143">
        <f t="shared" si="127"/>
        <v>56.075327999999992</v>
      </c>
      <c r="AC375" s="143"/>
      <c r="AD375" s="52"/>
      <c r="AE375" s="52"/>
      <c r="AF375" s="52"/>
      <c r="AG375" s="52"/>
      <c r="AH375" s="53"/>
      <c r="AI375" s="53"/>
      <c r="AJ375" s="151"/>
      <c r="AK375" s="147">
        <f t="shared" si="128"/>
        <v>56.075327999999992</v>
      </c>
      <c r="AL375" s="15"/>
    </row>
    <row r="376" spans="1:38" s="16" customFormat="1" ht="33" customHeight="1" x14ac:dyDescent="0.2">
      <c r="A376" s="218"/>
      <c r="B376" s="194"/>
      <c r="C376" s="67" t="s">
        <v>411</v>
      </c>
      <c r="D376" s="47"/>
      <c r="E376" s="56">
        <v>1</v>
      </c>
      <c r="F376" s="49" t="s">
        <v>29</v>
      </c>
      <c r="G376" s="113" t="s">
        <v>30</v>
      </c>
      <c r="H376" s="113" t="s">
        <v>31</v>
      </c>
      <c r="I376" s="117" t="s">
        <v>32</v>
      </c>
      <c r="J376" s="74" t="s">
        <v>33</v>
      </c>
      <c r="K376" s="55">
        <v>71.121456000000009</v>
      </c>
      <c r="L376" s="55">
        <v>71.121456000000009</v>
      </c>
      <c r="M376" s="55"/>
      <c r="N376" s="51"/>
      <c r="O376" s="51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143">
        <f t="shared" si="129"/>
        <v>1</v>
      </c>
      <c r="AB376" s="143">
        <f t="shared" si="127"/>
        <v>71.121456000000009</v>
      </c>
      <c r="AC376" s="143"/>
      <c r="AD376" s="52"/>
      <c r="AE376" s="52"/>
      <c r="AF376" s="52"/>
      <c r="AG376" s="52"/>
      <c r="AH376" s="53"/>
      <c r="AI376" s="53"/>
      <c r="AJ376" s="151"/>
      <c r="AK376" s="147">
        <f t="shared" si="128"/>
        <v>71.121456000000009</v>
      </c>
      <c r="AL376" s="15"/>
    </row>
    <row r="377" spans="1:38" s="16" customFormat="1" ht="33" customHeight="1" x14ac:dyDescent="0.2">
      <c r="A377" s="218"/>
      <c r="B377" s="194"/>
      <c r="C377" s="67" t="s">
        <v>412</v>
      </c>
      <c r="D377" s="47"/>
      <c r="E377" s="56">
        <v>1</v>
      </c>
      <c r="F377" s="49" t="s">
        <v>29</v>
      </c>
      <c r="G377" s="113" t="s">
        <v>30</v>
      </c>
      <c r="H377" s="113" t="s">
        <v>31</v>
      </c>
      <c r="I377" s="117" t="s">
        <v>32</v>
      </c>
      <c r="J377" s="74" t="s">
        <v>38</v>
      </c>
      <c r="K377" s="55">
        <v>124.68</v>
      </c>
      <c r="L377" s="55">
        <v>124.68</v>
      </c>
      <c r="M377" s="55"/>
      <c r="N377" s="51"/>
      <c r="O377" s="51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143">
        <f t="shared" si="129"/>
        <v>1</v>
      </c>
      <c r="AB377" s="143">
        <f t="shared" si="127"/>
        <v>124.68</v>
      </c>
      <c r="AC377" s="143"/>
      <c r="AD377" s="52"/>
      <c r="AE377" s="52"/>
      <c r="AF377" s="52"/>
      <c r="AG377" s="52"/>
      <c r="AH377" s="53"/>
      <c r="AI377" s="53"/>
      <c r="AJ377" s="151"/>
      <c r="AK377" s="147">
        <f t="shared" si="128"/>
        <v>124.68</v>
      </c>
      <c r="AL377" s="15"/>
    </row>
    <row r="378" spans="1:38" s="16" customFormat="1" ht="33" customHeight="1" x14ac:dyDescent="0.2">
      <c r="A378" s="218"/>
      <c r="B378" s="194"/>
      <c r="C378" s="67" t="s">
        <v>413</v>
      </c>
      <c r="D378" s="47"/>
      <c r="E378" s="56">
        <v>1</v>
      </c>
      <c r="F378" s="49" t="s">
        <v>29</v>
      </c>
      <c r="G378" s="113" t="s">
        <v>30</v>
      </c>
      <c r="H378" s="113" t="s">
        <v>31</v>
      </c>
      <c r="I378" s="117" t="s">
        <v>32</v>
      </c>
      <c r="J378" s="74" t="s">
        <v>38</v>
      </c>
      <c r="K378" s="55">
        <v>132.21</v>
      </c>
      <c r="L378" s="55">
        <v>132.21</v>
      </c>
      <c r="M378" s="55"/>
      <c r="N378" s="51"/>
      <c r="O378" s="51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143">
        <f t="shared" si="129"/>
        <v>1</v>
      </c>
      <c r="AB378" s="143">
        <f t="shared" si="127"/>
        <v>132.21</v>
      </c>
      <c r="AC378" s="143"/>
      <c r="AD378" s="52"/>
      <c r="AE378" s="52"/>
      <c r="AF378" s="52"/>
      <c r="AG378" s="52"/>
      <c r="AH378" s="53"/>
      <c r="AI378" s="53"/>
      <c r="AJ378" s="151"/>
      <c r="AK378" s="147">
        <f t="shared" si="128"/>
        <v>132.21</v>
      </c>
      <c r="AL378" s="15"/>
    </row>
    <row r="379" spans="1:38" s="16" customFormat="1" ht="33" customHeight="1" x14ac:dyDescent="0.2">
      <c r="A379" s="218"/>
      <c r="B379" s="194"/>
      <c r="C379" s="67" t="s">
        <v>414</v>
      </c>
      <c r="D379" s="47"/>
      <c r="E379" s="56">
        <v>1</v>
      </c>
      <c r="F379" s="49" t="s">
        <v>29</v>
      </c>
      <c r="G379" s="113" t="s">
        <v>30</v>
      </c>
      <c r="H379" s="113" t="s">
        <v>31</v>
      </c>
      <c r="I379" s="117" t="s">
        <v>32</v>
      </c>
      <c r="J379" s="74" t="s">
        <v>38</v>
      </c>
      <c r="K379" s="55">
        <v>46.78</v>
      </c>
      <c r="L379" s="55">
        <v>46.78</v>
      </c>
      <c r="M379" s="55"/>
      <c r="N379" s="51"/>
      <c r="O379" s="51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143">
        <f t="shared" si="129"/>
        <v>1</v>
      </c>
      <c r="AB379" s="143">
        <f t="shared" si="127"/>
        <v>46.78</v>
      </c>
      <c r="AC379" s="143"/>
      <c r="AD379" s="52"/>
      <c r="AE379" s="52"/>
      <c r="AF379" s="52"/>
      <c r="AG379" s="52"/>
      <c r="AH379" s="53"/>
      <c r="AI379" s="53"/>
      <c r="AJ379" s="151"/>
      <c r="AK379" s="147">
        <f t="shared" si="128"/>
        <v>46.78</v>
      </c>
      <c r="AL379" s="15"/>
    </row>
    <row r="380" spans="1:38" s="16" customFormat="1" ht="33" customHeight="1" x14ac:dyDescent="0.2">
      <c r="A380" s="218"/>
      <c r="B380" s="194"/>
      <c r="C380" s="67" t="s">
        <v>415</v>
      </c>
      <c r="D380" s="47"/>
      <c r="E380" s="56">
        <v>1</v>
      </c>
      <c r="F380" s="49" t="s">
        <v>29</v>
      </c>
      <c r="G380" s="113" t="s">
        <v>30</v>
      </c>
      <c r="H380" s="113" t="s">
        <v>31</v>
      </c>
      <c r="I380" s="117" t="s">
        <v>32</v>
      </c>
      <c r="J380" s="74" t="s">
        <v>38</v>
      </c>
      <c r="K380" s="55">
        <v>611.99</v>
      </c>
      <c r="L380" s="55">
        <v>611.99</v>
      </c>
      <c r="M380" s="55"/>
      <c r="N380" s="51"/>
      <c r="O380" s="51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143">
        <f t="shared" si="129"/>
        <v>1</v>
      </c>
      <c r="AB380" s="143">
        <f t="shared" si="127"/>
        <v>611.99</v>
      </c>
      <c r="AC380" s="143"/>
      <c r="AD380" s="52"/>
      <c r="AE380" s="52"/>
      <c r="AF380" s="52"/>
      <c r="AG380" s="52"/>
      <c r="AH380" s="53"/>
      <c r="AI380" s="53"/>
      <c r="AJ380" s="151"/>
      <c r="AK380" s="147">
        <f t="shared" si="128"/>
        <v>611.99</v>
      </c>
      <c r="AL380" s="15"/>
    </row>
    <row r="381" spans="1:38" s="16" customFormat="1" ht="33" customHeight="1" x14ac:dyDescent="0.2">
      <c r="A381" s="218"/>
      <c r="B381" s="194"/>
      <c r="C381" s="67" t="s">
        <v>416</v>
      </c>
      <c r="D381" s="47"/>
      <c r="E381" s="56">
        <v>1</v>
      </c>
      <c r="F381" s="49" t="s">
        <v>29</v>
      </c>
      <c r="G381" s="113" t="s">
        <v>30</v>
      </c>
      <c r="H381" s="113" t="s">
        <v>31</v>
      </c>
      <c r="I381" s="117" t="s">
        <v>32</v>
      </c>
      <c r="J381" s="74" t="s">
        <v>38</v>
      </c>
      <c r="K381" s="55">
        <v>4061</v>
      </c>
      <c r="L381" s="55">
        <v>4061</v>
      </c>
      <c r="M381" s="55"/>
      <c r="N381" s="51"/>
      <c r="O381" s="51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143">
        <f t="shared" si="129"/>
        <v>1</v>
      </c>
      <c r="AB381" s="143">
        <f t="shared" si="127"/>
        <v>4061</v>
      </c>
      <c r="AC381" s="143"/>
      <c r="AD381" s="52"/>
      <c r="AE381" s="52"/>
      <c r="AF381" s="52"/>
      <c r="AG381" s="52"/>
      <c r="AH381" s="53"/>
      <c r="AI381" s="53"/>
      <c r="AJ381" s="151"/>
      <c r="AK381" s="147">
        <f t="shared" si="128"/>
        <v>4061</v>
      </c>
      <c r="AL381" s="15"/>
    </row>
    <row r="382" spans="1:38" s="16" customFormat="1" ht="33" customHeight="1" x14ac:dyDescent="0.2">
      <c r="A382" s="218"/>
      <c r="B382" s="194"/>
      <c r="C382" s="67" t="s">
        <v>417</v>
      </c>
      <c r="D382" s="47"/>
      <c r="E382" s="56">
        <v>1</v>
      </c>
      <c r="F382" s="49" t="s">
        <v>37</v>
      </c>
      <c r="G382" s="113" t="s">
        <v>30</v>
      </c>
      <c r="H382" s="113" t="s">
        <v>31</v>
      </c>
      <c r="I382" s="117" t="s">
        <v>32</v>
      </c>
      <c r="J382" s="74" t="s">
        <v>38</v>
      </c>
      <c r="K382" s="55">
        <v>49.75</v>
      </c>
      <c r="L382" s="55">
        <v>49.75</v>
      </c>
      <c r="M382" s="55"/>
      <c r="N382" s="51"/>
      <c r="O382" s="51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143">
        <f t="shared" si="129"/>
        <v>1</v>
      </c>
      <c r="AB382" s="143">
        <f t="shared" si="127"/>
        <v>49.75</v>
      </c>
      <c r="AC382" s="143"/>
      <c r="AD382" s="52"/>
      <c r="AE382" s="52"/>
      <c r="AF382" s="52"/>
      <c r="AG382" s="52"/>
      <c r="AH382" s="53"/>
      <c r="AI382" s="53"/>
      <c r="AJ382" s="151"/>
      <c r="AK382" s="147">
        <f t="shared" si="128"/>
        <v>49.75</v>
      </c>
      <c r="AL382" s="15"/>
    </row>
    <row r="383" spans="1:38" s="16" customFormat="1" ht="33" customHeight="1" x14ac:dyDescent="0.2">
      <c r="A383" s="218"/>
      <c r="B383" s="194"/>
      <c r="C383" s="67" t="s">
        <v>418</v>
      </c>
      <c r="D383" s="47"/>
      <c r="E383" s="56">
        <v>1</v>
      </c>
      <c r="F383" s="49" t="s">
        <v>29</v>
      </c>
      <c r="G383" s="113" t="s">
        <v>30</v>
      </c>
      <c r="H383" s="113" t="s">
        <v>31</v>
      </c>
      <c r="I383" s="117" t="s">
        <v>32</v>
      </c>
      <c r="J383" s="74" t="s">
        <v>33</v>
      </c>
      <c r="K383" s="55">
        <v>47.017800000000001</v>
      </c>
      <c r="L383" s="55">
        <v>47.017800000000001</v>
      </c>
      <c r="M383" s="55"/>
      <c r="N383" s="51"/>
      <c r="O383" s="51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143">
        <f t="shared" si="129"/>
        <v>1</v>
      </c>
      <c r="AB383" s="143">
        <f t="shared" si="127"/>
        <v>47.017800000000001</v>
      </c>
      <c r="AC383" s="143"/>
      <c r="AD383" s="52"/>
      <c r="AE383" s="52"/>
      <c r="AF383" s="52"/>
      <c r="AG383" s="52"/>
      <c r="AH383" s="53"/>
      <c r="AI383" s="53"/>
      <c r="AJ383" s="151"/>
      <c r="AK383" s="147">
        <f t="shared" si="128"/>
        <v>47.017800000000001</v>
      </c>
      <c r="AL383" s="15"/>
    </row>
    <row r="384" spans="1:38" s="16" customFormat="1" ht="33" customHeight="1" x14ac:dyDescent="0.2">
      <c r="A384" s="218"/>
      <c r="B384" s="194"/>
      <c r="C384" s="67" t="s">
        <v>419</v>
      </c>
      <c r="D384" s="47"/>
      <c r="E384" s="56">
        <v>1</v>
      </c>
      <c r="F384" s="49" t="s">
        <v>29</v>
      </c>
      <c r="G384" s="113" t="s">
        <v>30</v>
      </c>
      <c r="H384" s="113" t="s">
        <v>31</v>
      </c>
      <c r="I384" s="117" t="s">
        <v>32</v>
      </c>
      <c r="J384" s="74" t="s">
        <v>38</v>
      </c>
      <c r="K384" s="55">
        <v>215.57</v>
      </c>
      <c r="L384" s="55">
        <v>215.57</v>
      </c>
      <c r="M384" s="55"/>
      <c r="N384" s="51"/>
      <c r="O384" s="51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143">
        <f t="shared" si="129"/>
        <v>1</v>
      </c>
      <c r="AB384" s="143">
        <f t="shared" si="127"/>
        <v>215.57</v>
      </c>
      <c r="AC384" s="143"/>
      <c r="AD384" s="52"/>
      <c r="AE384" s="52"/>
      <c r="AF384" s="52"/>
      <c r="AG384" s="52"/>
      <c r="AH384" s="53"/>
      <c r="AI384" s="53"/>
      <c r="AJ384" s="151"/>
      <c r="AK384" s="147">
        <f t="shared" si="128"/>
        <v>215.57</v>
      </c>
      <c r="AL384" s="15"/>
    </row>
    <row r="385" spans="1:38" s="16" customFormat="1" ht="33" customHeight="1" x14ac:dyDescent="0.2">
      <c r="A385" s="218"/>
      <c r="B385" s="194"/>
      <c r="C385" s="67" t="s">
        <v>420</v>
      </c>
      <c r="D385" s="47"/>
      <c r="E385" s="56">
        <v>1</v>
      </c>
      <c r="F385" s="49" t="s">
        <v>29</v>
      </c>
      <c r="G385" s="113" t="s">
        <v>30</v>
      </c>
      <c r="H385" s="113" t="s">
        <v>31</v>
      </c>
      <c r="I385" s="117" t="s">
        <v>32</v>
      </c>
      <c r="J385" s="74" t="s">
        <v>33</v>
      </c>
      <c r="K385" s="55">
        <v>37.358496000000002</v>
      </c>
      <c r="L385" s="55">
        <v>37.358496000000002</v>
      </c>
      <c r="M385" s="55"/>
      <c r="N385" s="51"/>
      <c r="O385" s="51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143">
        <f t="shared" si="129"/>
        <v>1</v>
      </c>
      <c r="AB385" s="143">
        <f t="shared" si="127"/>
        <v>37.358496000000002</v>
      </c>
      <c r="AC385" s="143"/>
      <c r="AD385" s="52"/>
      <c r="AE385" s="52"/>
      <c r="AF385" s="52"/>
      <c r="AG385" s="52"/>
      <c r="AH385" s="53"/>
      <c r="AI385" s="53"/>
      <c r="AJ385" s="151"/>
      <c r="AK385" s="147">
        <f t="shared" si="128"/>
        <v>37.358496000000002</v>
      </c>
      <c r="AL385" s="15"/>
    </row>
    <row r="386" spans="1:38" s="16" customFormat="1" ht="33" customHeight="1" x14ac:dyDescent="0.2">
      <c r="A386" s="218"/>
      <c r="B386" s="194"/>
      <c r="C386" s="67" t="s">
        <v>421</v>
      </c>
      <c r="D386" s="47"/>
      <c r="E386" s="56">
        <v>1</v>
      </c>
      <c r="F386" s="49" t="s">
        <v>29</v>
      </c>
      <c r="G386" s="113" t="s">
        <v>30</v>
      </c>
      <c r="H386" s="113" t="s">
        <v>31</v>
      </c>
      <c r="I386" s="117" t="s">
        <v>32</v>
      </c>
      <c r="J386" s="74" t="s">
        <v>38</v>
      </c>
      <c r="K386" s="55">
        <v>28.68</v>
      </c>
      <c r="L386" s="55">
        <v>28.68</v>
      </c>
      <c r="M386" s="55"/>
      <c r="N386" s="51"/>
      <c r="O386" s="51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143">
        <f t="shared" si="129"/>
        <v>1</v>
      </c>
      <c r="AB386" s="143">
        <f t="shared" si="127"/>
        <v>28.68</v>
      </c>
      <c r="AC386" s="143"/>
      <c r="AD386" s="52"/>
      <c r="AE386" s="52"/>
      <c r="AF386" s="52"/>
      <c r="AG386" s="52"/>
      <c r="AH386" s="53"/>
      <c r="AI386" s="53"/>
      <c r="AJ386" s="151"/>
      <c r="AK386" s="147">
        <f t="shared" si="128"/>
        <v>28.68</v>
      </c>
      <c r="AL386" s="15"/>
    </row>
    <row r="387" spans="1:38" s="16" customFormat="1" ht="33" customHeight="1" x14ac:dyDescent="0.2">
      <c r="A387" s="218"/>
      <c r="B387" s="194"/>
      <c r="C387" s="67" t="s">
        <v>422</v>
      </c>
      <c r="D387" s="47"/>
      <c r="E387" s="56">
        <v>1</v>
      </c>
      <c r="F387" s="49" t="s">
        <v>29</v>
      </c>
      <c r="G387" s="113" t="s">
        <v>30</v>
      </c>
      <c r="H387" s="113" t="s">
        <v>31</v>
      </c>
      <c r="I387" s="117" t="s">
        <v>32</v>
      </c>
      <c r="J387" s="74" t="s">
        <v>33</v>
      </c>
      <c r="K387" s="55">
        <v>101.25</v>
      </c>
      <c r="L387" s="55">
        <v>101.25</v>
      </c>
      <c r="M387" s="55"/>
      <c r="N387" s="51"/>
      <c r="O387" s="51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143">
        <f t="shared" si="129"/>
        <v>1</v>
      </c>
      <c r="AB387" s="143">
        <f t="shared" si="127"/>
        <v>101.25</v>
      </c>
      <c r="AC387" s="143"/>
      <c r="AD387" s="52"/>
      <c r="AE387" s="52"/>
      <c r="AF387" s="52"/>
      <c r="AG387" s="52"/>
      <c r="AH387" s="53"/>
      <c r="AI387" s="53"/>
      <c r="AJ387" s="151"/>
      <c r="AK387" s="147">
        <f t="shared" si="128"/>
        <v>101.25</v>
      </c>
      <c r="AL387" s="15"/>
    </row>
    <row r="388" spans="1:38" s="16" customFormat="1" ht="33" customHeight="1" x14ac:dyDescent="0.2">
      <c r="A388" s="218"/>
      <c r="B388" s="194"/>
      <c r="C388" s="67" t="s">
        <v>423</v>
      </c>
      <c r="D388" s="47"/>
      <c r="E388" s="56">
        <v>1</v>
      </c>
      <c r="F388" s="49" t="s">
        <v>29</v>
      </c>
      <c r="G388" s="113" t="s">
        <v>30</v>
      </c>
      <c r="H388" s="113" t="s">
        <v>31</v>
      </c>
      <c r="I388" s="117" t="s">
        <v>32</v>
      </c>
      <c r="J388" s="74" t="s">
        <v>38</v>
      </c>
      <c r="K388" s="55">
        <v>74.099999999999994</v>
      </c>
      <c r="L388" s="55">
        <v>74.099999999999994</v>
      </c>
      <c r="M388" s="55"/>
      <c r="N388" s="51"/>
      <c r="O388" s="51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143">
        <f t="shared" si="129"/>
        <v>1</v>
      </c>
      <c r="AB388" s="143">
        <f t="shared" si="127"/>
        <v>74.099999999999994</v>
      </c>
      <c r="AC388" s="143"/>
      <c r="AD388" s="52"/>
      <c r="AE388" s="52"/>
      <c r="AF388" s="52"/>
      <c r="AG388" s="52"/>
      <c r="AH388" s="53"/>
      <c r="AI388" s="53"/>
      <c r="AJ388" s="151"/>
      <c r="AK388" s="147">
        <f t="shared" si="128"/>
        <v>74.099999999999994</v>
      </c>
      <c r="AL388" s="15"/>
    </row>
    <row r="389" spans="1:38" s="16" customFormat="1" ht="33" customHeight="1" x14ac:dyDescent="0.2">
      <c r="A389" s="218"/>
      <c r="B389" s="194"/>
      <c r="C389" s="67" t="s">
        <v>424</v>
      </c>
      <c r="D389" s="47"/>
      <c r="E389" s="56">
        <v>1</v>
      </c>
      <c r="F389" s="49" t="s">
        <v>29</v>
      </c>
      <c r="G389" s="113" t="s">
        <v>30</v>
      </c>
      <c r="H389" s="113" t="s">
        <v>31</v>
      </c>
      <c r="I389" s="117" t="s">
        <v>32</v>
      </c>
      <c r="J389" s="74" t="s">
        <v>38</v>
      </c>
      <c r="K389" s="55">
        <v>74.099999999999994</v>
      </c>
      <c r="L389" s="55">
        <v>74.099999999999994</v>
      </c>
      <c r="M389" s="55"/>
      <c r="N389" s="51"/>
      <c r="O389" s="51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143">
        <f t="shared" si="129"/>
        <v>1</v>
      </c>
      <c r="AB389" s="143">
        <f t="shared" si="127"/>
        <v>74.099999999999994</v>
      </c>
      <c r="AC389" s="143"/>
      <c r="AD389" s="52"/>
      <c r="AE389" s="52"/>
      <c r="AF389" s="52"/>
      <c r="AG389" s="52"/>
      <c r="AH389" s="53"/>
      <c r="AI389" s="53"/>
      <c r="AJ389" s="151"/>
      <c r="AK389" s="147">
        <f t="shared" si="128"/>
        <v>74.099999999999994</v>
      </c>
      <c r="AL389" s="15"/>
    </row>
    <row r="390" spans="1:38" s="16" customFormat="1" ht="33" customHeight="1" x14ac:dyDescent="0.2">
      <c r="A390" s="218"/>
      <c r="B390" s="194"/>
      <c r="C390" s="67" t="s">
        <v>425</v>
      </c>
      <c r="D390" s="47"/>
      <c r="E390" s="56">
        <v>1</v>
      </c>
      <c r="F390" s="49" t="s">
        <v>426</v>
      </c>
      <c r="G390" s="113" t="s">
        <v>30</v>
      </c>
      <c r="H390" s="113" t="s">
        <v>31</v>
      </c>
      <c r="I390" s="117" t="s">
        <v>32</v>
      </c>
      <c r="J390" s="74" t="s">
        <v>38</v>
      </c>
      <c r="K390" s="55">
        <v>74.099999999999994</v>
      </c>
      <c r="L390" s="55">
        <v>74.099999999999994</v>
      </c>
      <c r="M390" s="55"/>
      <c r="N390" s="51"/>
      <c r="O390" s="51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143">
        <f t="shared" si="129"/>
        <v>1</v>
      </c>
      <c r="AB390" s="143">
        <f t="shared" si="127"/>
        <v>74.099999999999994</v>
      </c>
      <c r="AC390" s="143"/>
      <c r="AD390" s="52"/>
      <c r="AE390" s="52"/>
      <c r="AF390" s="52"/>
      <c r="AG390" s="52"/>
      <c r="AH390" s="53"/>
      <c r="AI390" s="53"/>
      <c r="AJ390" s="151"/>
      <c r="AK390" s="147">
        <f t="shared" si="128"/>
        <v>74.099999999999994</v>
      </c>
      <c r="AL390" s="15"/>
    </row>
    <row r="391" spans="1:38" s="16" customFormat="1" ht="33" customHeight="1" x14ac:dyDescent="0.2">
      <c r="A391" s="218"/>
      <c r="B391" s="194"/>
      <c r="C391" s="67" t="s">
        <v>427</v>
      </c>
      <c r="D391" s="47"/>
      <c r="E391" s="56">
        <v>1</v>
      </c>
      <c r="F391" s="49" t="s">
        <v>29</v>
      </c>
      <c r="G391" s="113" t="s">
        <v>30</v>
      </c>
      <c r="H391" s="113" t="s">
        <v>31</v>
      </c>
      <c r="I391" s="117" t="s">
        <v>32</v>
      </c>
      <c r="J391" s="74" t="s">
        <v>33</v>
      </c>
      <c r="K391" s="55">
        <v>37.358496000000002</v>
      </c>
      <c r="L391" s="55">
        <v>37.358496000000002</v>
      </c>
      <c r="M391" s="55"/>
      <c r="N391" s="51"/>
      <c r="O391" s="51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143">
        <f t="shared" si="129"/>
        <v>1</v>
      </c>
      <c r="AB391" s="143">
        <f t="shared" si="127"/>
        <v>37.358496000000002</v>
      </c>
      <c r="AC391" s="143"/>
      <c r="AD391" s="52"/>
      <c r="AE391" s="52"/>
      <c r="AF391" s="52"/>
      <c r="AG391" s="52"/>
      <c r="AH391" s="53"/>
      <c r="AI391" s="53"/>
      <c r="AJ391" s="151"/>
      <c r="AK391" s="147">
        <f t="shared" si="128"/>
        <v>37.358496000000002</v>
      </c>
      <c r="AL391" s="15"/>
    </row>
    <row r="392" spans="1:38" s="16" customFormat="1" ht="33" customHeight="1" x14ac:dyDescent="0.2">
      <c r="A392" s="218"/>
      <c r="B392" s="194"/>
      <c r="C392" s="67" t="s">
        <v>428</v>
      </c>
      <c r="D392" s="47"/>
      <c r="E392" s="56">
        <v>1</v>
      </c>
      <c r="F392" s="49" t="s">
        <v>29</v>
      </c>
      <c r="G392" s="113" t="s">
        <v>30</v>
      </c>
      <c r="H392" s="113" t="s">
        <v>31</v>
      </c>
      <c r="I392" s="117" t="s">
        <v>32</v>
      </c>
      <c r="J392" s="59"/>
      <c r="K392" s="55">
        <v>37.521360000000001</v>
      </c>
      <c r="L392" s="55">
        <v>37.521360000000001</v>
      </c>
      <c r="M392" s="55"/>
      <c r="N392" s="51"/>
      <c r="O392" s="51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143">
        <f t="shared" si="129"/>
        <v>1</v>
      </c>
      <c r="AB392" s="143">
        <f t="shared" si="127"/>
        <v>37.521360000000001</v>
      </c>
      <c r="AC392" s="143"/>
      <c r="AD392" s="52"/>
      <c r="AE392" s="52"/>
      <c r="AF392" s="52"/>
      <c r="AG392" s="52"/>
      <c r="AH392" s="53"/>
      <c r="AI392" s="53"/>
      <c r="AJ392" s="151"/>
      <c r="AK392" s="147">
        <f t="shared" si="128"/>
        <v>37.521360000000001</v>
      </c>
      <c r="AL392" s="15"/>
    </row>
    <row r="393" spans="1:38" s="16" customFormat="1" ht="33" customHeight="1" x14ac:dyDescent="0.2">
      <c r="A393" s="218"/>
      <c r="B393" s="194"/>
      <c r="C393" s="67" t="s">
        <v>429</v>
      </c>
      <c r="D393" s="47"/>
      <c r="E393" s="56">
        <v>1</v>
      </c>
      <c r="F393" s="49" t="s">
        <v>29</v>
      </c>
      <c r="G393" s="113" t="s">
        <v>30</v>
      </c>
      <c r="H393" s="113" t="s">
        <v>31</v>
      </c>
      <c r="I393" s="117" t="s">
        <v>32</v>
      </c>
      <c r="J393" s="74" t="s">
        <v>38</v>
      </c>
      <c r="K393" s="55">
        <v>212.79</v>
      </c>
      <c r="L393" s="55">
        <v>212.79</v>
      </c>
      <c r="M393" s="55"/>
      <c r="N393" s="51"/>
      <c r="O393" s="51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143">
        <f t="shared" si="129"/>
        <v>1</v>
      </c>
      <c r="AB393" s="143">
        <f t="shared" si="127"/>
        <v>212.79</v>
      </c>
      <c r="AC393" s="143"/>
      <c r="AD393" s="52"/>
      <c r="AE393" s="52"/>
      <c r="AF393" s="52"/>
      <c r="AG393" s="52"/>
      <c r="AH393" s="53"/>
      <c r="AI393" s="53"/>
      <c r="AJ393" s="151"/>
      <c r="AK393" s="147">
        <f t="shared" si="128"/>
        <v>212.79</v>
      </c>
      <c r="AL393" s="15"/>
    </row>
    <row r="394" spans="1:38" s="16" customFormat="1" ht="33" customHeight="1" x14ac:dyDescent="0.2">
      <c r="A394" s="218"/>
      <c r="B394" s="194"/>
      <c r="C394" s="67" t="s">
        <v>430</v>
      </c>
      <c r="D394" s="47"/>
      <c r="E394" s="56">
        <v>1</v>
      </c>
      <c r="F394" s="49" t="s">
        <v>29</v>
      </c>
      <c r="G394" s="113" t="s">
        <v>30</v>
      </c>
      <c r="H394" s="113" t="s">
        <v>31</v>
      </c>
      <c r="I394" s="117" t="s">
        <v>32</v>
      </c>
      <c r="J394" s="74" t="s">
        <v>38</v>
      </c>
      <c r="K394" s="55">
        <v>561.70000000000005</v>
      </c>
      <c r="L394" s="55">
        <v>561.70000000000005</v>
      </c>
      <c r="M394" s="55"/>
      <c r="N394" s="51"/>
      <c r="O394" s="51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143">
        <f t="shared" si="129"/>
        <v>1</v>
      </c>
      <c r="AB394" s="143">
        <f t="shared" si="127"/>
        <v>561.70000000000005</v>
      </c>
      <c r="AC394" s="143"/>
      <c r="AD394" s="52"/>
      <c r="AE394" s="52"/>
      <c r="AF394" s="52"/>
      <c r="AG394" s="52"/>
      <c r="AH394" s="53"/>
      <c r="AI394" s="53"/>
      <c r="AJ394" s="151"/>
      <c r="AK394" s="147">
        <f t="shared" si="128"/>
        <v>561.70000000000005</v>
      </c>
      <c r="AL394" s="15"/>
    </row>
    <row r="395" spans="1:38" s="16" customFormat="1" ht="33" customHeight="1" x14ac:dyDescent="0.2">
      <c r="A395" s="218"/>
      <c r="B395" s="194"/>
      <c r="C395" s="67" t="s">
        <v>431</v>
      </c>
      <c r="D395" s="47"/>
      <c r="E395" s="56">
        <v>1</v>
      </c>
      <c r="F395" s="49" t="s">
        <v>29</v>
      </c>
      <c r="G395" s="113" t="s">
        <v>30</v>
      </c>
      <c r="H395" s="113" t="s">
        <v>31</v>
      </c>
      <c r="I395" s="117" t="s">
        <v>32</v>
      </c>
      <c r="J395" s="74" t="s">
        <v>33</v>
      </c>
      <c r="K395" s="55">
        <v>251.38079999999999</v>
      </c>
      <c r="L395" s="55">
        <v>251.38079999999999</v>
      </c>
      <c r="M395" s="55"/>
      <c r="N395" s="51"/>
      <c r="O395" s="51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143">
        <f t="shared" si="129"/>
        <v>1</v>
      </c>
      <c r="AB395" s="143">
        <f t="shared" si="127"/>
        <v>251.38079999999999</v>
      </c>
      <c r="AC395" s="143"/>
      <c r="AD395" s="52"/>
      <c r="AE395" s="52"/>
      <c r="AF395" s="52"/>
      <c r="AG395" s="52"/>
      <c r="AH395" s="53"/>
      <c r="AI395" s="53"/>
      <c r="AJ395" s="151"/>
      <c r="AK395" s="147">
        <f t="shared" si="128"/>
        <v>251.38079999999999</v>
      </c>
      <c r="AL395" s="15"/>
    </row>
    <row r="396" spans="1:38" s="16" customFormat="1" ht="33" customHeight="1" x14ac:dyDescent="0.2">
      <c r="A396" s="218"/>
      <c r="B396" s="194"/>
      <c r="C396" s="67" t="s">
        <v>432</v>
      </c>
      <c r="D396" s="47"/>
      <c r="E396" s="56">
        <v>1</v>
      </c>
      <c r="F396" s="49" t="s">
        <v>29</v>
      </c>
      <c r="G396" s="113" t="s">
        <v>30</v>
      </c>
      <c r="H396" s="113" t="s">
        <v>31</v>
      </c>
      <c r="I396" s="117" t="s">
        <v>32</v>
      </c>
      <c r="J396" s="74" t="s">
        <v>38</v>
      </c>
      <c r="K396" s="55">
        <v>287.76</v>
      </c>
      <c r="L396" s="55">
        <v>287.76</v>
      </c>
      <c r="M396" s="55"/>
      <c r="N396" s="51"/>
      <c r="O396" s="51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143">
        <f t="shared" si="129"/>
        <v>1</v>
      </c>
      <c r="AB396" s="143">
        <f t="shared" si="127"/>
        <v>287.76</v>
      </c>
      <c r="AC396" s="143"/>
      <c r="AD396" s="52"/>
      <c r="AE396" s="52"/>
      <c r="AF396" s="52"/>
      <c r="AG396" s="52"/>
      <c r="AH396" s="53"/>
      <c r="AI396" s="53"/>
      <c r="AJ396" s="151"/>
      <c r="AK396" s="147">
        <f t="shared" si="128"/>
        <v>287.76</v>
      </c>
      <c r="AL396" s="15"/>
    </row>
    <row r="397" spans="1:38" s="16" customFormat="1" ht="33" customHeight="1" x14ac:dyDescent="0.2">
      <c r="A397" s="218"/>
      <c r="B397" s="194"/>
      <c r="C397" s="67" t="s">
        <v>433</v>
      </c>
      <c r="D397" s="47"/>
      <c r="E397" s="56">
        <v>1</v>
      </c>
      <c r="F397" s="49" t="s">
        <v>29</v>
      </c>
      <c r="G397" s="113" t="s">
        <v>30</v>
      </c>
      <c r="H397" s="113" t="s">
        <v>31</v>
      </c>
      <c r="I397" s="117" t="s">
        <v>32</v>
      </c>
      <c r="J397" s="74" t="s">
        <v>33</v>
      </c>
      <c r="K397" s="55">
        <v>318.59956800000003</v>
      </c>
      <c r="L397" s="55">
        <v>318.59956800000003</v>
      </c>
      <c r="M397" s="55"/>
      <c r="N397" s="51"/>
      <c r="O397" s="51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143">
        <f t="shared" si="129"/>
        <v>1</v>
      </c>
      <c r="AB397" s="143">
        <f t="shared" si="127"/>
        <v>318.59956800000003</v>
      </c>
      <c r="AC397" s="143"/>
      <c r="AD397" s="52"/>
      <c r="AE397" s="52"/>
      <c r="AF397" s="52"/>
      <c r="AG397" s="52"/>
      <c r="AH397" s="53"/>
      <c r="AI397" s="53"/>
      <c r="AJ397" s="151"/>
      <c r="AK397" s="147">
        <f t="shared" si="128"/>
        <v>318.59956800000003</v>
      </c>
      <c r="AL397" s="15"/>
    </row>
    <row r="398" spans="1:38" s="16" customFormat="1" ht="33" customHeight="1" x14ac:dyDescent="0.2">
      <c r="A398" s="218"/>
      <c r="B398" s="194"/>
      <c r="C398" s="67" t="s">
        <v>434</v>
      </c>
      <c r="D398" s="47"/>
      <c r="E398" s="56">
        <v>1</v>
      </c>
      <c r="F398" s="49" t="s">
        <v>29</v>
      </c>
      <c r="G398" s="113" t="s">
        <v>30</v>
      </c>
      <c r="H398" s="113" t="s">
        <v>31</v>
      </c>
      <c r="I398" s="117" t="s">
        <v>32</v>
      </c>
      <c r="J398" s="74" t="s">
        <v>38</v>
      </c>
      <c r="K398" s="55">
        <v>74.099999999999994</v>
      </c>
      <c r="L398" s="55">
        <v>74.099999999999994</v>
      </c>
      <c r="M398" s="55"/>
      <c r="N398" s="51"/>
      <c r="O398" s="51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143">
        <f t="shared" si="129"/>
        <v>1</v>
      </c>
      <c r="AB398" s="143">
        <f t="shared" si="127"/>
        <v>74.099999999999994</v>
      </c>
      <c r="AC398" s="143"/>
      <c r="AD398" s="52"/>
      <c r="AE398" s="52"/>
      <c r="AF398" s="52"/>
      <c r="AG398" s="52"/>
      <c r="AH398" s="53"/>
      <c r="AI398" s="53"/>
      <c r="AJ398" s="151"/>
      <c r="AK398" s="147">
        <f t="shared" si="128"/>
        <v>74.099999999999994</v>
      </c>
      <c r="AL398" s="15"/>
    </row>
    <row r="399" spans="1:38" s="16" customFormat="1" ht="33" customHeight="1" x14ac:dyDescent="0.2">
      <c r="A399" s="218"/>
      <c r="B399" s="194"/>
      <c r="C399" s="67" t="s">
        <v>435</v>
      </c>
      <c r="D399" s="47"/>
      <c r="E399" s="56">
        <v>1</v>
      </c>
      <c r="F399" s="49" t="s">
        <v>29</v>
      </c>
      <c r="G399" s="113" t="s">
        <v>30</v>
      </c>
      <c r="H399" s="113" t="s">
        <v>31</v>
      </c>
      <c r="I399" s="117" t="s">
        <v>32</v>
      </c>
      <c r="J399" s="74" t="s">
        <v>38</v>
      </c>
      <c r="K399" s="55">
        <v>74.099999999999994</v>
      </c>
      <c r="L399" s="55">
        <v>74.099999999999994</v>
      </c>
      <c r="M399" s="55"/>
      <c r="N399" s="51"/>
      <c r="O399" s="51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143">
        <f t="shared" si="129"/>
        <v>1</v>
      </c>
      <c r="AB399" s="143">
        <f t="shared" si="127"/>
        <v>74.099999999999994</v>
      </c>
      <c r="AC399" s="143"/>
      <c r="AD399" s="52"/>
      <c r="AE399" s="52"/>
      <c r="AF399" s="52"/>
      <c r="AG399" s="52"/>
      <c r="AH399" s="53"/>
      <c r="AI399" s="53"/>
      <c r="AJ399" s="151"/>
      <c r="AK399" s="147">
        <f t="shared" si="128"/>
        <v>74.099999999999994</v>
      </c>
      <c r="AL399" s="15"/>
    </row>
    <row r="400" spans="1:38" s="16" customFormat="1" ht="33" customHeight="1" x14ac:dyDescent="0.2">
      <c r="A400" s="218"/>
      <c r="B400" s="194"/>
      <c r="C400" s="67" t="s">
        <v>436</v>
      </c>
      <c r="D400" s="47"/>
      <c r="E400" s="56">
        <v>1</v>
      </c>
      <c r="F400" s="49" t="s">
        <v>29</v>
      </c>
      <c r="G400" s="113" t="s">
        <v>30</v>
      </c>
      <c r="H400" s="113" t="s">
        <v>31</v>
      </c>
      <c r="I400" s="117" t="s">
        <v>32</v>
      </c>
      <c r="J400" s="74" t="s">
        <v>38</v>
      </c>
      <c r="K400" s="55">
        <v>452.02</v>
      </c>
      <c r="L400" s="55">
        <v>452.02</v>
      </c>
      <c r="M400" s="55"/>
      <c r="N400" s="51"/>
      <c r="O400" s="51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143">
        <f t="shared" si="129"/>
        <v>1</v>
      </c>
      <c r="AB400" s="143">
        <f t="shared" si="127"/>
        <v>452.02</v>
      </c>
      <c r="AC400" s="143"/>
      <c r="AD400" s="52"/>
      <c r="AE400" s="52"/>
      <c r="AF400" s="52"/>
      <c r="AG400" s="52"/>
      <c r="AH400" s="53"/>
      <c r="AI400" s="53"/>
      <c r="AJ400" s="151"/>
      <c r="AK400" s="147">
        <f t="shared" si="128"/>
        <v>452.02</v>
      </c>
      <c r="AL400" s="15"/>
    </row>
    <row r="401" spans="1:38" s="16" customFormat="1" ht="33" customHeight="1" x14ac:dyDescent="0.2">
      <c r="A401" s="218"/>
      <c r="B401" s="194"/>
      <c r="C401" s="67" t="s">
        <v>437</v>
      </c>
      <c r="D401" s="47"/>
      <c r="E401" s="56">
        <v>1</v>
      </c>
      <c r="F401" s="49" t="s">
        <v>29</v>
      </c>
      <c r="G401" s="113" t="s">
        <v>30</v>
      </c>
      <c r="H401" s="113" t="s">
        <v>31</v>
      </c>
      <c r="I401" s="117" t="s">
        <v>32</v>
      </c>
      <c r="J401" s="74" t="s">
        <v>38</v>
      </c>
      <c r="K401" s="55">
        <v>100.36</v>
      </c>
      <c r="L401" s="55">
        <v>100.36</v>
      </c>
      <c r="M401" s="55"/>
      <c r="N401" s="51"/>
      <c r="O401" s="51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143">
        <f t="shared" si="129"/>
        <v>1</v>
      </c>
      <c r="AB401" s="143">
        <f t="shared" si="127"/>
        <v>100.36</v>
      </c>
      <c r="AC401" s="143"/>
      <c r="AD401" s="52"/>
      <c r="AE401" s="52"/>
      <c r="AF401" s="52"/>
      <c r="AG401" s="52"/>
      <c r="AH401" s="53"/>
      <c r="AI401" s="53"/>
      <c r="AJ401" s="151"/>
      <c r="AK401" s="147">
        <f t="shared" si="128"/>
        <v>100.36</v>
      </c>
      <c r="AL401" s="15"/>
    </row>
    <row r="402" spans="1:38" s="16" customFormat="1" ht="33" customHeight="1" x14ac:dyDescent="0.2">
      <c r="A402" s="218"/>
      <c r="B402" s="194"/>
      <c r="C402" s="67" t="s">
        <v>438</v>
      </c>
      <c r="D402" s="47"/>
      <c r="E402" s="56">
        <v>1</v>
      </c>
      <c r="F402" s="49" t="s">
        <v>29</v>
      </c>
      <c r="G402" s="113" t="s">
        <v>30</v>
      </c>
      <c r="H402" s="113" t="s">
        <v>31</v>
      </c>
      <c r="I402" s="117" t="s">
        <v>32</v>
      </c>
      <c r="J402" s="74" t="s">
        <v>38</v>
      </c>
      <c r="K402" s="55">
        <v>1677.18</v>
      </c>
      <c r="L402" s="55">
        <v>1677.18</v>
      </c>
      <c r="M402" s="55"/>
      <c r="N402" s="51"/>
      <c r="O402" s="51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143">
        <f t="shared" si="129"/>
        <v>1</v>
      </c>
      <c r="AB402" s="143">
        <f t="shared" si="127"/>
        <v>1677.18</v>
      </c>
      <c r="AC402" s="143"/>
      <c r="AD402" s="52"/>
      <c r="AE402" s="52"/>
      <c r="AF402" s="52"/>
      <c r="AG402" s="52"/>
      <c r="AH402" s="53"/>
      <c r="AI402" s="53"/>
      <c r="AJ402" s="151"/>
      <c r="AK402" s="147">
        <f t="shared" si="128"/>
        <v>1677.18</v>
      </c>
      <c r="AL402" s="15"/>
    </row>
    <row r="403" spans="1:38" s="16" customFormat="1" ht="33" customHeight="1" x14ac:dyDescent="0.2">
      <c r="A403" s="218"/>
      <c r="B403" s="194"/>
      <c r="C403" s="67" t="s">
        <v>439</v>
      </c>
      <c r="D403" s="47"/>
      <c r="E403" s="56">
        <v>1</v>
      </c>
      <c r="F403" s="49" t="s">
        <v>29</v>
      </c>
      <c r="G403" s="113" t="s">
        <v>30</v>
      </c>
      <c r="H403" s="113" t="s">
        <v>31</v>
      </c>
      <c r="I403" s="117" t="s">
        <v>32</v>
      </c>
      <c r="J403" s="74" t="s">
        <v>38</v>
      </c>
      <c r="K403" s="55">
        <v>320.05</v>
      </c>
      <c r="L403" s="55">
        <v>320.05</v>
      </c>
      <c r="M403" s="55"/>
      <c r="N403" s="51"/>
      <c r="O403" s="51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143">
        <f t="shared" si="129"/>
        <v>1</v>
      </c>
      <c r="AB403" s="143">
        <f t="shared" si="127"/>
        <v>320.05</v>
      </c>
      <c r="AC403" s="143"/>
      <c r="AD403" s="52"/>
      <c r="AE403" s="52"/>
      <c r="AF403" s="52"/>
      <c r="AG403" s="52"/>
      <c r="AH403" s="53"/>
      <c r="AI403" s="53"/>
      <c r="AJ403" s="151"/>
      <c r="AK403" s="147">
        <f t="shared" si="128"/>
        <v>320.05</v>
      </c>
      <c r="AL403" s="15"/>
    </row>
    <row r="404" spans="1:38" s="16" customFormat="1" ht="33" customHeight="1" x14ac:dyDescent="0.2">
      <c r="A404" s="218"/>
      <c r="B404" s="194"/>
      <c r="C404" s="67" t="s">
        <v>440</v>
      </c>
      <c r="D404" s="47"/>
      <c r="E404" s="56">
        <v>1</v>
      </c>
      <c r="F404" s="49" t="s">
        <v>29</v>
      </c>
      <c r="G404" s="113" t="s">
        <v>30</v>
      </c>
      <c r="H404" s="113" t="s">
        <v>31</v>
      </c>
      <c r="I404" s="117" t="s">
        <v>32</v>
      </c>
      <c r="J404" s="74" t="s">
        <v>38</v>
      </c>
      <c r="K404" s="55">
        <v>37.33</v>
      </c>
      <c r="L404" s="55">
        <v>37.33</v>
      </c>
      <c r="M404" s="55"/>
      <c r="N404" s="51"/>
      <c r="O404" s="51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143">
        <f t="shared" si="129"/>
        <v>1</v>
      </c>
      <c r="AB404" s="143">
        <f t="shared" si="127"/>
        <v>37.33</v>
      </c>
      <c r="AC404" s="143"/>
      <c r="AD404" s="52"/>
      <c r="AE404" s="52"/>
      <c r="AF404" s="52"/>
      <c r="AG404" s="52"/>
      <c r="AH404" s="53"/>
      <c r="AI404" s="53"/>
      <c r="AJ404" s="151"/>
      <c r="AK404" s="147">
        <f t="shared" si="128"/>
        <v>37.33</v>
      </c>
      <c r="AL404" s="15"/>
    </row>
    <row r="405" spans="1:38" s="16" customFormat="1" ht="33" customHeight="1" x14ac:dyDescent="0.2">
      <c r="A405" s="218"/>
      <c r="B405" s="194"/>
      <c r="C405" s="67" t="s">
        <v>441</v>
      </c>
      <c r="D405" s="47"/>
      <c r="E405" s="56">
        <v>1</v>
      </c>
      <c r="F405" s="49" t="s">
        <v>37</v>
      </c>
      <c r="G405" s="113" t="s">
        <v>30</v>
      </c>
      <c r="H405" s="113" t="s">
        <v>31</v>
      </c>
      <c r="I405" s="117" t="s">
        <v>32</v>
      </c>
      <c r="J405" s="74" t="s">
        <v>38</v>
      </c>
      <c r="K405" s="55">
        <v>90.59</v>
      </c>
      <c r="L405" s="55">
        <v>90.59</v>
      </c>
      <c r="M405" s="55"/>
      <c r="N405" s="51"/>
      <c r="O405" s="51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143">
        <f t="shared" si="129"/>
        <v>1</v>
      </c>
      <c r="AB405" s="143">
        <f t="shared" si="127"/>
        <v>90.59</v>
      </c>
      <c r="AC405" s="143"/>
      <c r="AD405" s="52"/>
      <c r="AE405" s="52"/>
      <c r="AF405" s="52"/>
      <c r="AG405" s="52"/>
      <c r="AH405" s="53"/>
      <c r="AI405" s="53"/>
      <c r="AJ405" s="151"/>
      <c r="AK405" s="147">
        <f t="shared" si="128"/>
        <v>90.59</v>
      </c>
      <c r="AL405" s="15"/>
    </row>
    <row r="406" spans="1:38" s="16" customFormat="1" ht="33" customHeight="1" x14ac:dyDescent="0.2">
      <c r="A406" s="218"/>
      <c r="B406" s="194"/>
      <c r="C406" s="67" t="s">
        <v>442</v>
      </c>
      <c r="D406" s="47"/>
      <c r="E406" s="56">
        <v>1</v>
      </c>
      <c r="F406" s="49" t="s">
        <v>29</v>
      </c>
      <c r="G406" s="113" t="s">
        <v>30</v>
      </c>
      <c r="H406" s="113" t="s">
        <v>31</v>
      </c>
      <c r="I406" s="117" t="s">
        <v>32</v>
      </c>
      <c r="J406" s="74" t="s">
        <v>33</v>
      </c>
      <c r="K406" s="55">
        <v>113.45400000000001</v>
      </c>
      <c r="L406" s="55">
        <v>113.45400000000001</v>
      </c>
      <c r="M406" s="55"/>
      <c r="N406" s="51"/>
      <c r="O406" s="51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143">
        <f t="shared" si="129"/>
        <v>1</v>
      </c>
      <c r="AB406" s="143">
        <f t="shared" si="127"/>
        <v>113.45400000000001</v>
      </c>
      <c r="AC406" s="143"/>
      <c r="AD406" s="52"/>
      <c r="AE406" s="52"/>
      <c r="AF406" s="52"/>
      <c r="AG406" s="52"/>
      <c r="AH406" s="53"/>
      <c r="AI406" s="53"/>
      <c r="AJ406" s="151"/>
      <c r="AK406" s="147">
        <f t="shared" si="128"/>
        <v>113.45400000000001</v>
      </c>
      <c r="AL406" s="15"/>
    </row>
    <row r="407" spans="1:38" s="16" customFormat="1" ht="33" customHeight="1" x14ac:dyDescent="0.2">
      <c r="A407" s="218"/>
      <c r="B407" s="194"/>
      <c r="C407" s="67" t="s">
        <v>443</v>
      </c>
      <c r="D407" s="47"/>
      <c r="E407" s="56">
        <v>1</v>
      </c>
      <c r="F407" s="49" t="s">
        <v>82</v>
      </c>
      <c r="G407" s="113" t="s">
        <v>30</v>
      </c>
      <c r="H407" s="113" t="s">
        <v>31</v>
      </c>
      <c r="I407" s="117" t="s">
        <v>32</v>
      </c>
      <c r="J407" s="74" t="s">
        <v>38</v>
      </c>
      <c r="K407" s="55">
        <v>193.05</v>
      </c>
      <c r="L407" s="55">
        <v>193.05</v>
      </c>
      <c r="M407" s="55"/>
      <c r="N407" s="51"/>
      <c r="O407" s="51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143">
        <f t="shared" si="129"/>
        <v>1</v>
      </c>
      <c r="AB407" s="143">
        <f t="shared" si="127"/>
        <v>193.05</v>
      </c>
      <c r="AC407" s="143"/>
      <c r="AD407" s="52"/>
      <c r="AE407" s="52"/>
      <c r="AF407" s="52"/>
      <c r="AG407" s="52"/>
      <c r="AH407" s="53"/>
      <c r="AI407" s="53"/>
      <c r="AJ407" s="151"/>
      <c r="AK407" s="147">
        <f t="shared" si="128"/>
        <v>193.05</v>
      </c>
      <c r="AL407" s="15"/>
    </row>
    <row r="408" spans="1:38" s="16" customFormat="1" ht="33" customHeight="1" x14ac:dyDescent="0.2">
      <c r="A408" s="218"/>
      <c r="B408" s="194"/>
      <c r="C408" s="67" t="s">
        <v>444</v>
      </c>
      <c r="D408" s="47"/>
      <c r="E408" s="56">
        <v>1</v>
      </c>
      <c r="F408" s="49" t="s">
        <v>29</v>
      </c>
      <c r="G408" s="113" t="s">
        <v>30</v>
      </c>
      <c r="H408" s="113" t="s">
        <v>31</v>
      </c>
      <c r="I408" s="117" t="s">
        <v>32</v>
      </c>
      <c r="J408" s="74" t="s">
        <v>33</v>
      </c>
      <c r="K408" s="55">
        <v>37.521360000000001</v>
      </c>
      <c r="L408" s="55">
        <v>37.521360000000001</v>
      </c>
      <c r="M408" s="55"/>
      <c r="N408" s="51"/>
      <c r="O408" s="51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143">
        <f t="shared" si="129"/>
        <v>1</v>
      </c>
      <c r="AB408" s="143">
        <f t="shared" si="127"/>
        <v>37.521360000000001</v>
      </c>
      <c r="AC408" s="143"/>
      <c r="AD408" s="52"/>
      <c r="AE408" s="52"/>
      <c r="AF408" s="52"/>
      <c r="AG408" s="52"/>
      <c r="AH408" s="53"/>
      <c r="AI408" s="53"/>
      <c r="AJ408" s="151"/>
      <c r="AK408" s="147">
        <f t="shared" si="128"/>
        <v>37.521360000000001</v>
      </c>
      <c r="AL408" s="15"/>
    </row>
    <row r="409" spans="1:38" s="16" customFormat="1" ht="33" customHeight="1" x14ac:dyDescent="0.2">
      <c r="A409" s="218"/>
      <c r="B409" s="194"/>
      <c r="C409" s="67" t="s">
        <v>445</v>
      </c>
      <c r="D409" s="47"/>
      <c r="E409" s="56">
        <v>1</v>
      </c>
      <c r="F409" s="49" t="s">
        <v>29</v>
      </c>
      <c r="G409" s="113" t="s">
        <v>30</v>
      </c>
      <c r="H409" s="113" t="s">
        <v>31</v>
      </c>
      <c r="I409" s="117" t="s">
        <v>32</v>
      </c>
      <c r="J409" s="74" t="s">
        <v>33</v>
      </c>
      <c r="K409" s="55">
        <v>33.813071999999998</v>
      </c>
      <c r="L409" s="55">
        <v>33.813071999999998</v>
      </c>
      <c r="M409" s="55"/>
      <c r="N409" s="51"/>
      <c r="O409" s="51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143">
        <f t="shared" si="129"/>
        <v>1</v>
      </c>
      <c r="AB409" s="143">
        <f t="shared" si="127"/>
        <v>33.813071999999998</v>
      </c>
      <c r="AC409" s="143"/>
      <c r="AD409" s="52"/>
      <c r="AE409" s="52"/>
      <c r="AF409" s="52"/>
      <c r="AG409" s="52"/>
      <c r="AH409" s="53"/>
      <c r="AI409" s="53"/>
      <c r="AJ409" s="151"/>
      <c r="AK409" s="147">
        <f t="shared" si="128"/>
        <v>33.813071999999998</v>
      </c>
      <c r="AL409" s="15"/>
    </row>
    <row r="410" spans="1:38" s="16" customFormat="1" ht="33" customHeight="1" x14ac:dyDescent="0.2">
      <c r="A410" s="218"/>
      <c r="B410" s="194"/>
      <c r="C410" s="67" t="s">
        <v>446</v>
      </c>
      <c r="D410" s="47"/>
      <c r="E410" s="56">
        <v>1</v>
      </c>
      <c r="F410" s="49" t="s">
        <v>29</v>
      </c>
      <c r="G410" s="113" t="s">
        <v>30</v>
      </c>
      <c r="H410" s="113" t="s">
        <v>31</v>
      </c>
      <c r="I410" s="117" t="s">
        <v>32</v>
      </c>
      <c r="J410" s="74" t="s">
        <v>33</v>
      </c>
      <c r="K410" s="55">
        <v>430.32427200000001</v>
      </c>
      <c r="L410" s="55">
        <v>430.32427200000001</v>
      </c>
      <c r="M410" s="55"/>
      <c r="N410" s="51"/>
      <c r="O410" s="51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143">
        <f t="shared" si="129"/>
        <v>1</v>
      </c>
      <c r="AB410" s="143">
        <f t="shared" si="127"/>
        <v>430.32427200000001</v>
      </c>
      <c r="AC410" s="143"/>
      <c r="AD410" s="52"/>
      <c r="AE410" s="52"/>
      <c r="AF410" s="52"/>
      <c r="AG410" s="52"/>
      <c r="AH410" s="53"/>
      <c r="AI410" s="53"/>
      <c r="AJ410" s="151"/>
      <c r="AK410" s="147">
        <f t="shared" si="128"/>
        <v>430.32427200000001</v>
      </c>
      <c r="AL410" s="15"/>
    </row>
    <row r="411" spans="1:38" s="16" customFormat="1" ht="33" customHeight="1" x14ac:dyDescent="0.2">
      <c r="A411" s="218"/>
      <c r="B411" s="194"/>
      <c r="C411" s="67" t="s">
        <v>447</v>
      </c>
      <c r="D411" s="47"/>
      <c r="E411" s="56">
        <v>1</v>
      </c>
      <c r="F411" s="49" t="s">
        <v>116</v>
      </c>
      <c r="G411" s="113" t="s">
        <v>30</v>
      </c>
      <c r="H411" s="113" t="s">
        <v>31</v>
      </c>
      <c r="I411" s="117" t="s">
        <v>32</v>
      </c>
      <c r="J411" s="74" t="s">
        <v>38</v>
      </c>
      <c r="K411" s="55">
        <v>81.94</v>
      </c>
      <c r="L411" s="55">
        <v>81.94</v>
      </c>
      <c r="M411" s="55"/>
      <c r="N411" s="51"/>
      <c r="O411" s="51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143">
        <f t="shared" si="129"/>
        <v>1</v>
      </c>
      <c r="AB411" s="143">
        <f t="shared" si="127"/>
        <v>81.94</v>
      </c>
      <c r="AC411" s="143"/>
      <c r="AD411" s="52"/>
      <c r="AE411" s="52"/>
      <c r="AF411" s="52"/>
      <c r="AG411" s="52"/>
      <c r="AH411" s="53"/>
      <c r="AI411" s="53"/>
      <c r="AJ411" s="151"/>
      <c r="AK411" s="147">
        <f t="shared" si="128"/>
        <v>81.94</v>
      </c>
      <c r="AL411" s="15"/>
    </row>
    <row r="412" spans="1:38" s="16" customFormat="1" ht="33" customHeight="1" x14ac:dyDescent="0.2">
      <c r="A412" s="218"/>
      <c r="B412" s="194"/>
      <c r="C412" s="67" t="s">
        <v>448</v>
      </c>
      <c r="D412" s="47"/>
      <c r="E412" s="56">
        <v>1</v>
      </c>
      <c r="F412" s="49" t="s">
        <v>29</v>
      </c>
      <c r="G412" s="113" t="s">
        <v>30</v>
      </c>
      <c r="H412" s="113" t="s">
        <v>31</v>
      </c>
      <c r="I412" s="117" t="s">
        <v>32</v>
      </c>
      <c r="J412" s="74" t="s">
        <v>38</v>
      </c>
      <c r="K412" s="55">
        <v>273.24</v>
      </c>
      <c r="L412" s="55">
        <v>273.24</v>
      </c>
      <c r="M412" s="55"/>
      <c r="N412" s="51"/>
      <c r="O412" s="51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143">
        <f t="shared" si="129"/>
        <v>1</v>
      </c>
      <c r="AB412" s="143">
        <f t="shared" si="127"/>
        <v>273.24</v>
      </c>
      <c r="AC412" s="143"/>
      <c r="AD412" s="52"/>
      <c r="AE412" s="52"/>
      <c r="AF412" s="52"/>
      <c r="AG412" s="52"/>
      <c r="AH412" s="53"/>
      <c r="AI412" s="53"/>
      <c r="AJ412" s="151"/>
      <c r="AK412" s="147">
        <f t="shared" si="128"/>
        <v>273.24</v>
      </c>
      <c r="AL412" s="15"/>
    </row>
    <row r="413" spans="1:38" s="16" customFormat="1" ht="33" customHeight="1" x14ac:dyDescent="0.2">
      <c r="A413" s="218"/>
      <c r="B413" s="194"/>
      <c r="C413" s="67" t="s">
        <v>449</v>
      </c>
      <c r="D413" s="47"/>
      <c r="E413" s="56">
        <v>1</v>
      </c>
      <c r="F413" s="49" t="s">
        <v>29</v>
      </c>
      <c r="G413" s="113" t="s">
        <v>30</v>
      </c>
      <c r="H413" s="113" t="s">
        <v>31</v>
      </c>
      <c r="I413" s="117" t="s">
        <v>32</v>
      </c>
      <c r="J413" s="74" t="s">
        <v>33</v>
      </c>
      <c r="K413" s="55">
        <v>1702.3392000000001</v>
      </c>
      <c r="L413" s="55">
        <v>1702.3392000000001</v>
      </c>
      <c r="M413" s="55"/>
      <c r="N413" s="51"/>
      <c r="O413" s="51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143">
        <f t="shared" si="129"/>
        <v>1</v>
      </c>
      <c r="AB413" s="143">
        <f t="shared" si="127"/>
        <v>1702.3392000000001</v>
      </c>
      <c r="AC413" s="143"/>
      <c r="AD413" s="52"/>
      <c r="AE413" s="52"/>
      <c r="AF413" s="52"/>
      <c r="AG413" s="52"/>
      <c r="AH413" s="53"/>
      <c r="AI413" s="53"/>
      <c r="AJ413" s="151"/>
      <c r="AK413" s="147">
        <f t="shared" si="128"/>
        <v>1702.3392000000001</v>
      </c>
      <c r="AL413" s="15"/>
    </row>
    <row r="414" spans="1:38" s="16" customFormat="1" ht="33" customHeight="1" x14ac:dyDescent="0.2">
      <c r="A414" s="218"/>
      <c r="B414" s="194"/>
      <c r="C414" s="67" t="s">
        <v>450</v>
      </c>
      <c r="D414" s="47"/>
      <c r="E414" s="56">
        <v>1</v>
      </c>
      <c r="F414" s="49" t="s">
        <v>82</v>
      </c>
      <c r="G414" s="113" t="s">
        <v>30</v>
      </c>
      <c r="H414" s="113" t="s">
        <v>31</v>
      </c>
      <c r="I414" s="117" t="s">
        <v>32</v>
      </c>
      <c r="J414" s="74" t="s">
        <v>38</v>
      </c>
      <c r="K414" s="55">
        <v>176.1</v>
      </c>
      <c r="L414" s="55">
        <v>176.1</v>
      </c>
      <c r="M414" s="55"/>
      <c r="N414" s="51"/>
      <c r="O414" s="51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143">
        <f t="shared" si="129"/>
        <v>1</v>
      </c>
      <c r="AB414" s="143">
        <f t="shared" si="127"/>
        <v>176.1</v>
      </c>
      <c r="AC414" s="143"/>
      <c r="AD414" s="52"/>
      <c r="AE414" s="52"/>
      <c r="AF414" s="52"/>
      <c r="AG414" s="52"/>
      <c r="AH414" s="53"/>
      <c r="AI414" s="53"/>
      <c r="AJ414" s="151"/>
      <c r="AK414" s="147">
        <f t="shared" si="128"/>
        <v>176.1</v>
      </c>
      <c r="AL414" s="15"/>
    </row>
    <row r="415" spans="1:38" s="16" customFormat="1" ht="33" customHeight="1" x14ac:dyDescent="0.2">
      <c r="A415" s="218"/>
      <c r="B415" s="194"/>
      <c r="C415" s="67" t="s">
        <v>451</v>
      </c>
      <c r="D415" s="47"/>
      <c r="E415" s="56">
        <v>1</v>
      </c>
      <c r="F415" s="49" t="s">
        <v>29</v>
      </c>
      <c r="G415" s="113" t="s">
        <v>30</v>
      </c>
      <c r="H415" s="113" t="s">
        <v>31</v>
      </c>
      <c r="I415" s="117" t="s">
        <v>32</v>
      </c>
      <c r="J415" s="74" t="s">
        <v>38</v>
      </c>
      <c r="K415" s="55">
        <v>50.18</v>
      </c>
      <c r="L415" s="55">
        <v>50.18</v>
      </c>
      <c r="M415" s="55"/>
      <c r="N415" s="51"/>
      <c r="O415" s="51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143">
        <f t="shared" si="129"/>
        <v>1</v>
      </c>
      <c r="AB415" s="143">
        <f t="shared" si="127"/>
        <v>50.18</v>
      </c>
      <c r="AC415" s="143"/>
      <c r="AD415" s="52"/>
      <c r="AE415" s="52"/>
      <c r="AF415" s="52"/>
      <c r="AG415" s="52"/>
      <c r="AH415" s="53"/>
      <c r="AI415" s="53"/>
      <c r="AJ415" s="151"/>
      <c r="AK415" s="147">
        <f t="shared" si="128"/>
        <v>50.18</v>
      </c>
      <c r="AL415" s="15"/>
    </row>
    <row r="416" spans="1:38" s="16" customFormat="1" ht="33" customHeight="1" x14ac:dyDescent="0.2">
      <c r="A416" s="218"/>
      <c r="B416" s="194"/>
      <c r="C416" s="67" t="s">
        <v>452</v>
      </c>
      <c r="D416" s="47"/>
      <c r="E416" s="56">
        <v>1</v>
      </c>
      <c r="F416" s="49" t="s">
        <v>29</v>
      </c>
      <c r="G416" s="113" t="s">
        <v>30</v>
      </c>
      <c r="H416" s="113" t="s">
        <v>31</v>
      </c>
      <c r="I416" s="117" t="s">
        <v>32</v>
      </c>
      <c r="J416" s="74" t="s">
        <v>38</v>
      </c>
      <c r="K416" s="55">
        <v>50.18</v>
      </c>
      <c r="L416" s="55">
        <v>50.18</v>
      </c>
      <c r="M416" s="55"/>
      <c r="N416" s="51"/>
      <c r="O416" s="51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143">
        <f t="shared" si="129"/>
        <v>1</v>
      </c>
      <c r="AB416" s="143">
        <f t="shared" ref="AB416:AB479" si="130">L416-N416-P416-R416-T416-V416-X416</f>
        <v>50.18</v>
      </c>
      <c r="AC416" s="143"/>
      <c r="AD416" s="52"/>
      <c r="AE416" s="52"/>
      <c r="AF416" s="52"/>
      <c r="AG416" s="52"/>
      <c r="AH416" s="53"/>
      <c r="AI416" s="53"/>
      <c r="AJ416" s="151"/>
      <c r="AK416" s="147">
        <f t="shared" ref="AK416:AK479" si="131">N416+P416+R416+T416+V416+X416+Z416+AB416+AD416+AF416+AH416+AJ416</f>
        <v>50.18</v>
      </c>
      <c r="AL416" s="15"/>
    </row>
    <row r="417" spans="1:38" s="16" customFormat="1" ht="33" customHeight="1" x14ac:dyDescent="0.2">
      <c r="A417" s="218"/>
      <c r="B417" s="194"/>
      <c r="C417" s="67" t="s">
        <v>453</v>
      </c>
      <c r="D417" s="47"/>
      <c r="E417" s="56">
        <v>1</v>
      </c>
      <c r="F417" s="49" t="s">
        <v>29</v>
      </c>
      <c r="G417" s="113" t="s">
        <v>30</v>
      </c>
      <c r="H417" s="113" t="s">
        <v>31</v>
      </c>
      <c r="I417" s="117" t="s">
        <v>32</v>
      </c>
      <c r="J417" s="74" t="s">
        <v>38</v>
      </c>
      <c r="K417" s="55">
        <v>50.18</v>
      </c>
      <c r="L417" s="55">
        <v>50.18</v>
      </c>
      <c r="M417" s="55"/>
      <c r="N417" s="51"/>
      <c r="O417" s="51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143">
        <f t="shared" si="129"/>
        <v>1</v>
      </c>
      <c r="AB417" s="143">
        <f t="shared" si="130"/>
        <v>50.18</v>
      </c>
      <c r="AC417" s="143"/>
      <c r="AD417" s="52"/>
      <c r="AE417" s="52"/>
      <c r="AF417" s="52"/>
      <c r="AG417" s="52"/>
      <c r="AH417" s="53"/>
      <c r="AI417" s="53"/>
      <c r="AJ417" s="151"/>
      <c r="AK417" s="147">
        <f t="shared" si="131"/>
        <v>50.18</v>
      </c>
      <c r="AL417" s="15"/>
    </row>
    <row r="418" spans="1:38" s="16" customFormat="1" ht="33" customHeight="1" x14ac:dyDescent="0.2">
      <c r="A418" s="218"/>
      <c r="B418" s="194"/>
      <c r="C418" s="67" t="s">
        <v>454</v>
      </c>
      <c r="D418" s="47"/>
      <c r="E418" s="56">
        <v>1</v>
      </c>
      <c r="F418" s="49" t="s">
        <v>29</v>
      </c>
      <c r="G418" s="113" t="s">
        <v>30</v>
      </c>
      <c r="H418" s="113" t="s">
        <v>31</v>
      </c>
      <c r="I418" s="117" t="s">
        <v>32</v>
      </c>
      <c r="J418" s="74" t="s">
        <v>38</v>
      </c>
      <c r="K418" s="55">
        <v>50.18</v>
      </c>
      <c r="L418" s="55">
        <v>50.18</v>
      </c>
      <c r="M418" s="55"/>
      <c r="N418" s="51"/>
      <c r="O418" s="51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143">
        <f t="shared" si="129"/>
        <v>1</v>
      </c>
      <c r="AB418" s="143">
        <f t="shared" si="130"/>
        <v>50.18</v>
      </c>
      <c r="AC418" s="143"/>
      <c r="AD418" s="52"/>
      <c r="AE418" s="52"/>
      <c r="AF418" s="52"/>
      <c r="AG418" s="52"/>
      <c r="AH418" s="53"/>
      <c r="AI418" s="53"/>
      <c r="AJ418" s="151"/>
      <c r="AK418" s="147">
        <f t="shared" si="131"/>
        <v>50.18</v>
      </c>
      <c r="AL418" s="15"/>
    </row>
    <row r="419" spans="1:38" s="16" customFormat="1" ht="33" customHeight="1" x14ac:dyDescent="0.2">
      <c r="A419" s="218"/>
      <c r="B419" s="194"/>
      <c r="C419" s="67" t="s">
        <v>455</v>
      </c>
      <c r="D419" s="47"/>
      <c r="E419" s="56">
        <v>1</v>
      </c>
      <c r="F419" s="49" t="s">
        <v>29</v>
      </c>
      <c r="G419" s="113" t="s">
        <v>30</v>
      </c>
      <c r="H419" s="113" t="s">
        <v>31</v>
      </c>
      <c r="I419" s="117" t="s">
        <v>32</v>
      </c>
      <c r="J419" s="74" t="s">
        <v>38</v>
      </c>
      <c r="K419" s="55">
        <v>50.18</v>
      </c>
      <c r="L419" s="55">
        <v>50.18</v>
      </c>
      <c r="M419" s="55"/>
      <c r="N419" s="51"/>
      <c r="O419" s="51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143">
        <f t="shared" si="129"/>
        <v>1</v>
      </c>
      <c r="AB419" s="143">
        <f t="shared" si="130"/>
        <v>50.18</v>
      </c>
      <c r="AC419" s="143"/>
      <c r="AD419" s="52"/>
      <c r="AE419" s="52"/>
      <c r="AF419" s="52"/>
      <c r="AG419" s="52"/>
      <c r="AH419" s="53"/>
      <c r="AI419" s="53"/>
      <c r="AJ419" s="151"/>
      <c r="AK419" s="147">
        <f t="shared" si="131"/>
        <v>50.18</v>
      </c>
      <c r="AL419" s="15"/>
    </row>
    <row r="420" spans="1:38" s="16" customFormat="1" ht="33" customHeight="1" x14ac:dyDescent="0.2">
      <c r="A420" s="218"/>
      <c r="B420" s="194"/>
      <c r="C420" s="67" t="s">
        <v>456</v>
      </c>
      <c r="D420" s="47"/>
      <c r="E420" s="56">
        <v>1</v>
      </c>
      <c r="F420" s="49" t="s">
        <v>37</v>
      </c>
      <c r="G420" s="113" t="s">
        <v>30</v>
      </c>
      <c r="H420" s="113" t="s">
        <v>31</v>
      </c>
      <c r="I420" s="117" t="s">
        <v>32</v>
      </c>
      <c r="J420" s="74" t="s">
        <v>38</v>
      </c>
      <c r="K420" s="55">
        <v>124.25</v>
      </c>
      <c r="L420" s="55">
        <v>124.25</v>
      </c>
      <c r="M420" s="55"/>
      <c r="N420" s="51"/>
      <c r="O420" s="51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143">
        <f t="shared" si="129"/>
        <v>1</v>
      </c>
      <c r="AB420" s="143">
        <f t="shared" si="130"/>
        <v>124.25</v>
      </c>
      <c r="AC420" s="143"/>
      <c r="AD420" s="52"/>
      <c r="AE420" s="52"/>
      <c r="AF420" s="52"/>
      <c r="AG420" s="52"/>
      <c r="AH420" s="53"/>
      <c r="AI420" s="53"/>
      <c r="AJ420" s="151"/>
      <c r="AK420" s="147">
        <f t="shared" si="131"/>
        <v>124.25</v>
      </c>
      <c r="AL420" s="15"/>
    </row>
    <row r="421" spans="1:38" s="16" customFormat="1" ht="33" customHeight="1" x14ac:dyDescent="0.2">
      <c r="A421" s="218"/>
      <c r="B421" s="194"/>
      <c r="C421" s="67" t="s">
        <v>457</v>
      </c>
      <c r="D421" s="47"/>
      <c r="E421" s="56">
        <v>1</v>
      </c>
      <c r="F421" s="49" t="s">
        <v>37</v>
      </c>
      <c r="G421" s="113" t="s">
        <v>30</v>
      </c>
      <c r="H421" s="113" t="s">
        <v>31</v>
      </c>
      <c r="I421" s="117" t="s">
        <v>32</v>
      </c>
      <c r="J421" s="74" t="s">
        <v>33</v>
      </c>
      <c r="K421" s="55">
        <v>30.618432000000002</v>
      </c>
      <c r="L421" s="55">
        <v>30.618432000000002</v>
      </c>
      <c r="M421" s="55"/>
      <c r="N421" s="51"/>
      <c r="O421" s="51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143">
        <f t="shared" si="129"/>
        <v>1</v>
      </c>
      <c r="AB421" s="143">
        <f t="shared" si="130"/>
        <v>30.618432000000002</v>
      </c>
      <c r="AC421" s="143"/>
      <c r="AD421" s="52"/>
      <c r="AE421" s="52"/>
      <c r="AF421" s="52"/>
      <c r="AG421" s="52"/>
      <c r="AH421" s="53"/>
      <c r="AI421" s="53"/>
      <c r="AJ421" s="151"/>
      <c r="AK421" s="147">
        <f t="shared" si="131"/>
        <v>30.618432000000002</v>
      </c>
      <c r="AL421" s="15"/>
    </row>
    <row r="422" spans="1:38" s="16" customFormat="1" ht="33" customHeight="1" x14ac:dyDescent="0.2">
      <c r="A422" s="218"/>
      <c r="B422" s="194"/>
      <c r="C422" s="67" t="s">
        <v>458</v>
      </c>
      <c r="D422" s="47"/>
      <c r="E422" s="56">
        <v>1</v>
      </c>
      <c r="F422" s="49" t="s">
        <v>37</v>
      </c>
      <c r="G422" s="113" t="s">
        <v>30</v>
      </c>
      <c r="H422" s="113" t="s">
        <v>31</v>
      </c>
      <c r="I422" s="117" t="s">
        <v>32</v>
      </c>
      <c r="J422" s="74" t="s">
        <v>38</v>
      </c>
      <c r="K422" s="55">
        <v>131.99</v>
      </c>
      <c r="L422" s="55">
        <v>131.99</v>
      </c>
      <c r="M422" s="55"/>
      <c r="N422" s="51"/>
      <c r="O422" s="51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143">
        <f t="shared" si="129"/>
        <v>1</v>
      </c>
      <c r="AB422" s="143">
        <f t="shared" si="130"/>
        <v>131.99</v>
      </c>
      <c r="AC422" s="143"/>
      <c r="AD422" s="52"/>
      <c r="AE422" s="52"/>
      <c r="AF422" s="52"/>
      <c r="AG422" s="52"/>
      <c r="AH422" s="53"/>
      <c r="AI422" s="53"/>
      <c r="AJ422" s="151"/>
      <c r="AK422" s="147">
        <f t="shared" si="131"/>
        <v>131.99</v>
      </c>
      <c r="AL422" s="15"/>
    </row>
    <row r="423" spans="1:38" s="16" customFormat="1" ht="33" customHeight="1" x14ac:dyDescent="0.2">
      <c r="A423" s="218"/>
      <c r="B423" s="194"/>
      <c r="C423" s="67" t="s">
        <v>459</v>
      </c>
      <c r="D423" s="47"/>
      <c r="E423" s="56">
        <v>1</v>
      </c>
      <c r="F423" s="49" t="s">
        <v>61</v>
      </c>
      <c r="G423" s="113" t="s">
        <v>30</v>
      </c>
      <c r="H423" s="113" t="s">
        <v>31</v>
      </c>
      <c r="I423" s="117" t="s">
        <v>32</v>
      </c>
      <c r="J423" s="74" t="s">
        <v>33</v>
      </c>
      <c r="K423" s="55">
        <v>35.553600000000003</v>
      </c>
      <c r="L423" s="55">
        <v>35.553600000000003</v>
      </c>
      <c r="M423" s="55"/>
      <c r="N423" s="51"/>
      <c r="O423" s="51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143">
        <f t="shared" si="129"/>
        <v>1</v>
      </c>
      <c r="AB423" s="143">
        <f t="shared" si="130"/>
        <v>35.553600000000003</v>
      </c>
      <c r="AC423" s="143"/>
      <c r="AD423" s="52"/>
      <c r="AE423" s="52"/>
      <c r="AF423" s="52"/>
      <c r="AG423" s="52"/>
      <c r="AH423" s="53"/>
      <c r="AI423" s="53"/>
      <c r="AJ423" s="151"/>
      <c r="AK423" s="147">
        <f t="shared" si="131"/>
        <v>35.553600000000003</v>
      </c>
      <c r="AL423" s="15"/>
    </row>
    <row r="424" spans="1:38" s="16" customFormat="1" ht="33" customHeight="1" x14ac:dyDescent="0.2">
      <c r="A424" s="218"/>
      <c r="B424" s="194"/>
      <c r="C424" s="67" t="s">
        <v>460</v>
      </c>
      <c r="D424" s="47"/>
      <c r="E424" s="56">
        <v>1</v>
      </c>
      <c r="F424" s="49" t="s">
        <v>29</v>
      </c>
      <c r="G424" s="113" t="s">
        <v>30</v>
      </c>
      <c r="H424" s="113" t="s">
        <v>31</v>
      </c>
      <c r="I424" s="117" t="s">
        <v>32</v>
      </c>
      <c r="J424" s="74" t="s">
        <v>33</v>
      </c>
      <c r="K424" s="55">
        <v>562.29422399999999</v>
      </c>
      <c r="L424" s="55">
        <v>562.29422399999999</v>
      </c>
      <c r="M424" s="55"/>
      <c r="N424" s="51"/>
      <c r="O424" s="51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143">
        <f t="shared" si="129"/>
        <v>1</v>
      </c>
      <c r="AB424" s="143">
        <f t="shared" si="130"/>
        <v>562.29422399999999</v>
      </c>
      <c r="AC424" s="143"/>
      <c r="AD424" s="52"/>
      <c r="AE424" s="52"/>
      <c r="AF424" s="52"/>
      <c r="AG424" s="52"/>
      <c r="AH424" s="53"/>
      <c r="AI424" s="53"/>
      <c r="AJ424" s="151"/>
      <c r="AK424" s="147">
        <f t="shared" si="131"/>
        <v>562.29422399999999</v>
      </c>
      <c r="AL424" s="15"/>
    </row>
    <row r="425" spans="1:38" s="16" customFormat="1" ht="33" customHeight="1" x14ac:dyDescent="0.2">
      <c r="A425" s="218"/>
      <c r="B425" s="194"/>
      <c r="C425" s="67" t="s">
        <v>461</v>
      </c>
      <c r="D425" s="47"/>
      <c r="E425" s="56">
        <v>1</v>
      </c>
      <c r="F425" s="49" t="s">
        <v>37</v>
      </c>
      <c r="G425" s="113" t="s">
        <v>30</v>
      </c>
      <c r="H425" s="113" t="s">
        <v>31</v>
      </c>
      <c r="I425" s="117" t="s">
        <v>32</v>
      </c>
      <c r="J425" s="74" t="s">
        <v>38</v>
      </c>
      <c r="K425" s="55">
        <v>230.88</v>
      </c>
      <c r="L425" s="55">
        <v>230.88</v>
      </c>
      <c r="M425" s="55"/>
      <c r="N425" s="51"/>
      <c r="O425" s="51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143">
        <f t="shared" si="129"/>
        <v>1</v>
      </c>
      <c r="AB425" s="143">
        <f t="shared" si="130"/>
        <v>230.88</v>
      </c>
      <c r="AC425" s="143"/>
      <c r="AD425" s="52"/>
      <c r="AE425" s="52"/>
      <c r="AF425" s="52"/>
      <c r="AG425" s="52"/>
      <c r="AH425" s="53"/>
      <c r="AI425" s="53"/>
      <c r="AJ425" s="151"/>
      <c r="AK425" s="147">
        <f t="shared" si="131"/>
        <v>230.88</v>
      </c>
      <c r="AL425" s="15"/>
    </row>
    <row r="426" spans="1:38" s="16" customFormat="1" ht="33" customHeight="1" x14ac:dyDescent="0.2">
      <c r="A426" s="218"/>
      <c r="B426" s="194"/>
      <c r="C426" s="67" t="s">
        <v>462</v>
      </c>
      <c r="D426" s="47"/>
      <c r="E426" s="56">
        <v>1</v>
      </c>
      <c r="F426" s="49" t="s">
        <v>37</v>
      </c>
      <c r="G426" s="113" t="s">
        <v>30</v>
      </c>
      <c r="H426" s="113" t="s">
        <v>31</v>
      </c>
      <c r="I426" s="117" t="s">
        <v>32</v>
      </c>
      <c r="J426" s="74" t="s">
        <v>38</v>
      </c>
      <c r="K426" s="55">
        <v>118.8</v>
      </c>
      <c r="L426" s="55">
        <v>118.8</v>
      </c>
      <c r="M426" s="55"/>
      <c r="N426" s="51"/>
      <c r="O426" s="51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143">
        <f t="shared" si="129"/>
        <v>1</v>
      </c>
      <c r="AB426" s="143">
        <f t="shared" si="130"/>
        <v>118.8</v>
      </c>
      <c r="AC426" s="143"/>
      <c r="AD426" s="52"/>
      <c r="AE426" s="52"/>
      <c r="AF426" s="52"/>
      <c r="AG426" s="52"/>
      <c r="AH426" s="53"/>
      <c r="AI426" s="53"/>
      <c r="AJ426" s="151"/>
      <c r="AK426" s="147">
        <f t="shared" si="131"/>
        <v>118.8</v>
      </c>
      <c r="AL426" s="15"/>
    </row>
    <row r="427" spans="1:38" s="16" customFormat="1" ht="33" customHeight="1" x14ac:dyDescent="0.2">
      <c r="A427" s="218"/>
      <c r="B427" s="194"/>
      <c r="C427" s="67" t="s">
        <v>463</v>
      </c>
      <c r="D427" s="47"/>
      <c r="E427" s="56">
        <v>1</v>
      </c>
      <c r="F427" s="49" t="s">
        <v>37</v>
      </c>
      <c r="G427" s="113" t="s">
        <v>30</v>
      </c>
      <c r="H427" s="113" t="s">
        <v>31</v>
      </c>
      <c r="I427" s="117" t="s">
        <v>32</v>
      </c>
      <c r="J427" s="74" t="s">
        <v>38</v>
      </c>
      <c r="K427" s="55">
        <v>118.8</v>
      </c>
      <c r="L427" s="55">
        <v>118.8</v>
      </c>
      <c r="M427" s="55"/>
      <c r="N427" s="51"/>
      <c r="O427" s="51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143">
        <f t="shared" si="129"/>
        <v>1</v>
      </c>
      <c r="AB427" s="143">
        <f t="shared" si="130"/>
        <v>118.8</v>
      </c>
      <c r="AC427" s="143"/>
      <c r="AD427" s="52"/>
      <c r="AE427" s="52"/>
      <c r="AF427" s="52"/>
      <c r="AG427" s="52"/>
      <c r="AH427" s="53"/>
      <c r="AI427" s="53"/>
      <c r="AJ427" s="151"/>
      <c r="AK427" s="147">
        <f t="shared" si="131"/>
        <v>118.8</v>
      </c>
      <c r="AL427" s="15"/>
    </row>
    <row r="428" spans="1:38" s="16" customFormat="1" ht="33" customHeight="1" x14ac:dyDescent="0.2">
      <c r="A428" s="218"/>
      <c r="B428" s="194"/>
      <c r="C428" s="67" t="s">
        <v>464</v>
      </c>
      <c r="D428" s="47"/>
      <c r="E428" s="56">
        <v>1</v>
      </c>
      <c r="F428" s="49" t="s">
        <v>37</v>
      </c>
      <c r="G428" s="113" t="s">
        <v>30</v>
      </c>
      <c r="H428" s="113" t="s">
        <v>31</v>
      </c>
      <c r="I428" s="117" t="s">
        <v>32</v>
      </c>
      <c r="J428" s="74" t="s">
        <v>38</v>
      </c>
      <c r="K428" s="55">
        <v>118.8</v>
      </c>
      <c r="L428" s="55">
        <v>118.8</v>
      </c>
      <c r="M428" s="55"/>
      <c r="N428" s="51"/>
      <c r="O428" s="51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143">
        <f t="shared" si="129"/>
        <v>1</v>
      </c>
      <c r="AB428" s="143">
        <f t="shared" si="130"/>
        <v>118.8</v>
      </c>
      <c r="AC428" s="143"/>
      <c r="AD428" s="52"/>
      <c r="AE428" s="52"/>
      <c r="AF428" s="52"/>
      <c r="AG428" s="52"/>
      <c r="AH428" s="53"/>
      <c r="AI428" s="53"/>
      <c r="AJ428" s="151"/>
      <c r="AK428" s="147">
        <f t="shared" si="131"/>
        <v>118.8</v>
      </c>
      <c r="AL428" s="15"/>
    </row>
    <row r="429" spans="1:38" s="16" customFormat="1" ht="33" customHeight="1" x14ac:dyDescent="0.2">
      <c r="A429" s="218"/>
      <c r="B429" s="194"/>
      <c r="C429" s="67" t="s">
        <v>465</v>
      </c>
      <c r="D429" s="47"/>
      <c r="E429" s="56">
        <v>1</v>
      </c>
      <c r="F429" s="49" t="s">
        <v>37</v>
      </c>
      <c r="G429" s="113" t="s">
        <v>30</v>
      </c>
      <c r="H429" s="113" t="s">
        <v>31</v>
      </c>
      <c r="I429" s="117" t="s">
        <v>32</v>
      </c>
      <c r="J429" s="74" t="s">
        <v>38</v>
      </c>
      <c r="K429" s="55">
        <v>118.8</v>
      </c>
      <c r="L429" s="55">
        <v>118.8</v>
      </c>
      <c r="M429" s="55"/>
      <c r="N429" s="51"/>
      <c r="O429" s="51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143">
        <f t="shared" si="129"/>
        <v>1</v>
      </c>
      <c r="AB429" s="143">
        <f t="shared" si="130"/>
        <v>118.8</v>
      </c>
      <c r="AC429" s="143"/>
      <c r="AD429" s="52"/>
      <c r="AE429" s="52"/>
      <c r="AF429" s="52"/>
      <c r="AG429" s="52"/>
      <c r="AH429" s="53"/>
      <c r="AI429" s="53"/>
      <c r="AJ429" s="151"/>
      <c r="AK429" s="147">
        <f t="shared" si="131"/>
        <v>118.8</v>
      </c>
      <c r="AL429" s="15"/>
    </row>
    <row r="430" spans="1:38" s="16" customFormat="1" ht="33" customHeight="1" x14ac:dyDescent="0.2">
      <c r="A430" s="218"/>
      <c r="B430" s="194"/>
      <c r="C430" s="67" t="s">
        <v>466</v>
      </c>
      <c r="D430" s="47"/>
      <c r="E430" s="56">
        <v>1</v>
      </c>
      <c r="F430" s="49" t="s">
        <v>37</v>
      </c>
      <c r="G430" s="113" t="s">
        <v>30</v>
      </c>
      <c r="H430" s="113" t="s">
        <v>31</v>
      </c>
      <c r="I430" s="117" t="s">
        <v>32</v>
      </c>
      <c r="J430" s="74" t="s">
        <v>38</v>
      </c>
      <c r="K430" s="55">
        <v>126.23</v>
      </c>
      <c r="L430" s="55">
        <v>126.23</v>
      </c>
      <c r="M430" s="55"/>
      <c r="N430" s="51"/>
      <c r="O430" s="51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143">
        <f t="shared" si="129"/>
        <v>1</v>
      </c>
      <c r="AB430" s="143">
        <f t="shared" si="130"/>
        <v>126.23</v>
      </c>
      <c r="AC430" s="143"/>
      <c r="AD430" s="52"/>
      <c r="AE430" s="52"/>
      <c r="AF430" s="52"/>
      <c r="AG430" s="52"/>
      <c r="AH430" s="53"/>
      <c r="AI430" s="53"/>
      <c r="AJ430" s="151"/>
      <c r="AK430" s="147">
        <f t="shared" si="131"/>
        <v>126.23</v>
      </c>
      <c r="AL430" s="15"/>
    </row>
    <row r="431" spans="1:38" s="16" customFormat="1" ht="33" customHeight="1" x14ac:dyDescent="0.2">
      <c r="A431" s="218"/>
      <c r="B431" s="194"/>
      <c r="C431" s="67" t="s">
        <v>467</v>
      </c>
      <c r="D431" s="47"/>
      <c r="E431" s="56">
        <v>1</v>
      </c>
      <c r="F431" s="49" t="s">
        <v>37</v>
      </c>
      <c r="G431" s="113" t="s">
        <v>30</v>
      </c>
      <c r="H431" s="113" t="s">
        <v>31</v>
      </c>
      <c r="I431" s="117" t="s">
        <v>32</v>
      </c>
      <c r="J431" s="74" t="s">
        <v>38</v>
      </c>
      <c r="K431" s="55">
        <v>118.8</v>
      </c>
      <c r="L431" s="55">
        <v>118.8</v>
      </c>
      <c r="M431" s="55"/>
      <c r="N431" s="51"/>
      <c r="O431" s="51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143">
        <f t="shared" si="129"/>
        <v>1</v>
      </c>
      <c r="AB431" s="143">
        <f t="shared" si="130"/>
        <v>118.8</v>
      </c>
      <c r="AC431" s="143"/>
      <c r="AD431" s="52"/>
      <c r="AE431" s="52"/>
      <c r="AF431" s="52"/>
      <c r="AG431" s="52"/>
      <c r="AH431" s="53"/>
      <c r="AI431" s="53"/>
      <c r="AJ431" s="151"/>
      <c r="AK431" s="147">
        <f t="shared" si="131"/>
        <v>118.8</v>
      </c>
      <c r="AL431" s="15"/>
    </row>
    <row r="432" spans="1:38" s="16" customFormat="1" ht="33" customHeight="1" x14ac:dyDescent="0.2">
      <c r="A432" s="218"/>
      <c r="B432" s="194"/>
      <c r="C432" s="67" t="s">
        <v>468</v>
      </c>
      <c r="D432" s="47"/>
      <c r="E432" s="56">
        <v>1</v>
      </c>
      <c r="F432" s="49" t="s">
        <v>29</v>
      </c>
      <c r="G432" s="113" t="s">
        <v>30</v>
      </c>
      <c r="H432" s="113" t="s">
        <v>31</v>
      </c>
      <c r="I432" s="117" t="s">
        <v>32</v>
      </c>
      <c r="J432" s="74" t="s">
        <v>38</v>
      </c>
      <c r="K432" s="55">
        <v>60.43</v>
      </c>
      <c r="L432" s="55">
        <v>60.43</v>
      </c>
      <c r="M432" s="55"/>
      <c r="N432" s="51"/>
      <c r="O432" s="51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143">
        <f t="shared" si="129"/>
        <v>1</v>
      </c>
      <c r="AB432" s="143">
        <f t="shared" si="130"/>
        <v>60.43</v>
      </c>
      <c r="AC432" s="143"/>
      <c r="AD432" s="52"/>
      <c r="AE432" s="52"/>
      <c r="AF432" s="52"/>
      <c r="AG432" s="52"/>
      <c r="AH432" s="53"/>
      <c r="AI432" s="53"/>
      <c r="AJ432" s="151"/>
      <c r="AK432" s="147">
        <f t="shared" si="131"/>
        <v>60.43</v>
      </c>
      <c r="AL432" s="15"/>
    </row>
    <row r="433" spans="1:38" s="16" customFormat="1" ht="33" customHeight="1" x14ac:dyDescent="0.2">
      <c r="A433" s="218"/>
      <c r="B433" s="194"/>
      <c r="C433" s="67" t="s">
        <v>469</v>
      </c>
      <c r="D433" s="47"/>
      <c r="E433" s="56">
        <v>1</v>
      </c>
      <c r="F433" s="49" t="s">
        <v>29</v>
      </c>
      <c r="G433" s="113" t="s">
        <v>30</v>
      </c>
      <c r="H433" s="113" t="s">
        <v>31</v>
      </c>
      <c r="I433" s="117" t="s">
        <v>32</v>
      </c>
      <c r="J433" s="74" t="s">
        <v>38</v>
      </c>
      <c r="K433" s="55">
        <v>334.13</v>
      </c>
      <c r="L433" s="55">
        <v>334.13</v>
      </c>
      <c r="M433" s="55"/>
      <c r="N433" s="51"/>
      <c r="O433" s="51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143">
        <f t="shared" si="129"/>
        <v>1</v>
      </c>
      <c r="AB433" s="143">
        <f t="shared" si="130"/>
        <v>334.13</v>
      </c>
      <c r="AC433" s="143"/>
      <c r="AD433" s="52"/>
      <c r="AE433" s="52"/>
      <c r="AF433" s="52"/>
      <c r="AG433" s="52"/>
      <c r="AH433" s="53"/>
      <c r="AI433" s="53"/>
      <c r="AJ433" s="151"/>
      <c r="AK433" s="147">
        <f t="shared" si="131"/>
        <v>334.13</v>
      </c>
      <c r="AL433" s="15"/>
    </row>
    <row r="434" spans="1:38" s="16" customFormat="1" ht="33" customHeight="1" x14ac:dyDescent="0.2">
      <c r="A434" s="218"/>
      <c r="B434" s="194"/>
      <c r="C434" s="67" t="s">
        <v>470</v>
      </c>
      <c r="D434" s="47"/>
      <c r="E434" s="56">
        <v>1</v>
      </c>
      <c r="F434" s="49" t="s">
        <v>29</v>
      </c>
      <c r="G434" s="113" t="s">
        <v>30</v>
      </c>
      <c r="H434" s="113" t="s">
        <v>31</v>
      </c>
      <c r="I434" s="117" t="s">
        <v>32</v>
      </c>
      <c r="J434" s="74" t="s">
        <v>38</v>
      </c>
      <c r="K434" s="55">
        <v>675.68</v>
      </c>
      <c r="L434" s="55">
        <v>675.68</v>
      </c>
      <c r="M434" s="55"/>
      <c r="N434" s="51"/>
      <c r="O434" s="51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143">
        <f t="shared" si="129"/>
        <v>1</v>
      </c>
      <c r="AB434" s="143">
        <f t="shared" si="130"/>
        <v>675.68</v>
      </c>
      <c r="AC434" s="143"/>
      <c r="AD434" s="52"/>
      <c r="AE434" s="52"/>
      <c r="AF434" s="52"/>
      <c r="AG434" s="52"/>
      <c r="AH434" s="53"/>
      <c r="AI434" s="53"/>
      <c r="AJ434" s="151"/>
      <c r="AK434" s="147">
        <f t="shared" si="131"/>
        <v>675.68</v>
      </c>
      <c r="AL434" s="15"/>
    </row>
    <row r="435" spans="1:38" s="16" customFormat="1" ht="33" customHeight="1" x14ac:dyDescent="0.2">
      <c r="A435" s="218"/>
      <c r="B435" s="194"/>
      <c r="C435" s="67" t="s">
        <v>471</v>
      </c>
      <c r="D435" s="47"/>
      <c r="E435" s="56">
        <v>1</v>
      </c>
      <c r="F435" s="49" t="s">
        <v>29</v>
      </c>
      <c r="G435" s="113" t="s">
        <v>30</v>
      </c>
      <c r="H435" s="113" t="s">
        <v>31</v>
      </c>
      <c r="I435" s="117" t="s">
        <v>32</v>
      </c>
      <c r="J435" s="74" t="s">
        <v>38</v>
      </c>
      <c r="K435" s="55">
        <v>1142.0148960000001</v>
      </c>
      <c r="L435" s="55">
        <v>1142.0148960000001</v>
      </c>
      <c r="M435" s="55"/>
      <c r="N435" s="51"/>
      <c r="O435" s="51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143">
        <f t="shared" si="129"/>
        <v>1</v>
      </c>
      <c r="AB435" s="143">
        <f t="shared" si="130"/>
        <v>1142.0148960000001</v>
      </c>
      <c r="AC435" s="143"/>
      <c r="AD435" s="52"/>
      <c r="AE435" s="52"/>
      <c r="AF435" s="52"/>
      <c r="AG435" s="52"/>
      <c r="AH435" s="53"/>
      <c r="AI435" s="53"/>
      <c r="AJ435" s="151"/>
      <c r="AK435" s="147">
        <f t="shared" si="131"/>
        <v>1142.0148960000001</v>
      </c>
      <c r="AL435" s="15"/>
    </row>
    <row r="436" spans="1:38" s="16" customFormat="1" ht="33" customHeight="1" x14ac:dyDescent="0.2">
      <c r="A436" s="218"/>
      <c r="B436" s="194"/>
      <c r="C436" s="67" t="s">
        <v>472</v>
      </c>
      <c r="D436" s="47"/>
      <c r="E436" s="56">
        <v>1</v>
      </c>
      <c r="F436" s="49" t="s">
        <v>29</v>
      </c>
      <c r="G436" s="113" t="s">
        <v>30</v>
      </c>
      <c r="H436" s="113" t="s">
        <v>31</v>
      </c>
      <c r="I436" s="117" t="s">
        <v>32</v>
      </c>
      <c r="J436" s="74" t="s">
        <v>33</v>
      </c>
      <c r="K436" s="55">
        <v>605.19960000000003</v>
      </c>
      <c r="L436" s="55">
        <v>605.19960000000003</v>
      </c>
      <c r="M436" s="55"/>
      <c r="N436" s="51"/>
      <c r="O436" s="51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143">
        <f t="shared" si="129"/>
        <v>1</v>
      </c>
      <c r="AB436" s="143">
        <f t="shared" si="130"/>
        <v>605.19960000000003</v>
      </c>
      <c r="AC436" s="143"/>
      <c r="AD436" s="52"/>
      <c r="AE436" s="52"/>
      <c r="AF436" s="52"/>
      <c r="AG436" s="52"/>
      <c r="AH436" s="53"/>
      <c r="AI436" s="53"/>
      <c r="AJ436" s="151"/>
      <c r="AK436" s="147">
        <f t="shared" si="131"/>
        <v>605.19960000000003</v>
      </c>
      <c r="AL436" s="15"/>
    </row>
    <row r="437" spans="1:38" s="16" customFormat="1" ht="33" customHeight="1" x14ac:dyDescent="0.2">
      <c r="A437" s="218"/>
      <c r="B437" s="194"/>
      <c r="C437" s="67" t="s">
        <v>473</v>
      </c>
      <c r="D437" s="47"/>
      <c r="E437" s="56">
        <v>1</v>
      </c>
      <c r="F437" s="49" t="s">
        <v>29</v>
      </c>
      <c r="G437" s="113" t="s">
        <v>30</v>
      </c>
      <c r="H437" s="113" t="s">
        <v>31</v>
      </c>
      <c r="I437" s="117" t="s">
        <v>32</v>
      </c>
      <c r="J437" s="74" t="s">
        <v>33</v>
      </c>
      <c r="K437" s="55">
        <v>68.104800000000012</v>
      </c>
      <c r="L437" s="55">
        <v>68.104800000000012</v>
      </c>
      <c r="M437" s="55"/>
      <c r="N437" s="51"/>
      <c r="O437" s="51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143">
        <f t="shared" si="129"/>
        <v>1</v>
      </c>
      <c r="AB437" s="143">
        <f t="shared" si="130"/>
        <v>68.104800000000012</v>
      </c>
      <c r="AC437" s="143"/>
      <c r="AD437" s="52"/>
      <c r="AE437" s="52"/>
      <c r="AF437" s="52"/>
      <c r="AG437" s="52"/>
      <c r="AH437" s="53"/>
      <c r="AI437" s="53"/>
      <c r="AJ437" s="151"/>
      <c r="AK437" s="147">
        <f t="shared" si="131"/>
        <v>68.104800000000012</v>
      </c>
      <c r="AL437" s="15"/>
    </row>
    <row r="438" spans="1:38" s="16" customFormat="1" ht="33" customHeight="1" x14ac:dyDescent="0.2">
      <c r="A438" s="218"/>
      <c r="B438" s="194"/>
      <c r="C438" s="67" t="s">
        <v>474</v>
      </c>
      <c r="D438" s="47"/>
      <c r="E438" s="56">
        <v>1</v>
      </c>
      <c r="F438" s="49" t="s">
        <v>37</v>
      </c>
      <c r="G438" s="113" t="s">
        <v>30</v>
      </c>
      <c r="H438" s="113" t="s">
        <v>31</v>
      </c>
      <c r="I438" s="117" t="s">
        <v>32</v>
      </c>
      <c r="J438" s="74" t="s">
        <v>38</v>
      </c>
      <c r="K438" s="55">
        <v>264.14999999999998</v>
      </c>
      <c r="L438" s="55">
        <v>264.14999999999998</v>
      </c>
      <c r="M438" s="55"/>
      <c r="N438" s="51"/>
      <c r="O438" s="51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143">
        <f t="shared" ref="AA438:AA501" si="132">E438-M438-O438-Q438-S438-U438-W438</f>
        <v>1</v>
      </c>
      <c r="AB438" s="143">
        <f t="shared" si="130"/>
        <v>264.14999999999998</v>
      </c>
      <c r="AC438" s="143"/>
      <c r="AD438" s="52"/>
      <c r="AE438" s="52"/>
      <c r="AF438" s="52"/>
      <c r="AG438" s="52"/>
      <c r="AH438" s="53"/>
      <c r="AI438" s="53"/>
      <c r="AJ438" s="151"/>
      <c r="AK438" s="147">
        <f t="shared" si="131"/>
        <v>264.14999999999998</v>
      </c>
      <c r="AL438" s="15"/>
    </row>
    <row r="439" spans="1:38" s="16" customFormat="1" ht="33" customHeight="1" x14ac:dyDescent="0.2">
      <c r="A439" s="218"/>
      <c r="B439" s="194"/>
      <c r="C439" s="67" t="s">
        <v>475</v>
      </c>
      <c r="D439" s="47"/>
      <c r="E439" s="56">
        <v>1</v>
      </c>
      <c r="F439" s="49" t="s">
        <v>29</v>
      </c>
      <c r="G439" s="113" t="s">
        <v>30</v>
      </c>
      <c r="H439" s="113" t="s">
        <v>31</v>
      </c>
      <c r="I439" s="117" t="s">
        <v>32</v>
      </c>
      <c r="J439" s="74" t="s">
        <v>33</v>
      </c>
      <c r="K439" s="55">
        <v>258.49022400000001</v>
      </c>
      <c r="L439" s="55">
        <v>258.49022400000001</v>
      </c>
      <c r="M439" s="55"/>
      <c r="N439" s="51"/>
      <c r="O439" s="51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143">
        <f t="shared" si="132"/>
        <v>1</v>
      </c>
      <c r="AB439" s="143">
        <f t="shared" si="130"/>
        <v>258.49022400000001</v>
      </c>
      <c r="AC439" s="143"/>
      <c r="AD439" s="52"/>
      <c r="AE439" s="52"/>
      <c r="AF439" s="52"/>
      <c r="AG439" s="52"/>
      <c r="AH439" s="53"/>
      <c r="AI439" s="53"/>
      <c r="AJ439" s="151"/>
      <c r="AK439" s="147">
        <f t="shared" si="131"/>
        <v>258.49022400000001</v>
      </c>
      <c r="AL439" s="15"/>
    </row>
    <row r="440" spans="1:38" s="16" customFormat="1" ht="33" customHeight="1" x14ac:dyDescent="0.2">
      <c r="A440" s="218"/>
      <c r="B440" s="194"/>
      <c r="C440" s="67" t="s">
        <v>476</v>
      </c>
      <c r="D440" s="47"/>
      <c r="E440" s="56">
        <v>1</v>
      </c>
      <c r="F440" s="49" t="s">
        <v>29</v>
      </c>
      <c r="G440" s="113" t="s">
        <v>30</v>
      </c>
      <c r="H440" s="113" t="s">
        <v>31</v>
      </c>
      <c r="I440" s="117" t="s">
        <v>32</v>
      </c>
      <c r="J440" s="74" t="s">
        <v>33</v>
      </c>
      <c r="K440" s="55">
        <v>265.30200000000002</v>
      </c>
      <c r="L440" s="55">
        <v>265.30200000000002</v>
      </c>
      <c r="M440" s="55"/>
      <c r="N440" s="51"/>
      <c r="O440" s="51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143">
        <f t="shared" si="132"/>
        <v>1</v>
      </c>
      <c r="AB440" s="143">
        <f t="shared" si="130"/>
        <v>265.30200000000002</v>
      </c>
      <c r="AC440" s="143"/>
      <c r="AD440" s="52"/>
      <c r="AE440" s="52"/>
      <c r="AF440" s="52"/>
      <c r="AG440" s="52"/>
      <c r="AH440" s="53"/>
      <c r="AI440" s="53"/>
      <c r="AJ440" s="151"/>
      <c r="AK440" s="147">
        <f t="shared" si="131"/>
        <v>265.30200000000002</v>
      </c>
      <c r="AL440" s="15"/>
    </row>
    <row r="441" spans="1:38" s="16" customFormat="1" ht="33" customHeight="1" x14ac:dyDescent="0.2">
      <c r="A441" s="218"/>
      <c r="B441" s="194"/>
      <c r="C441" s="67" t="s">
        <v>477</v>
      </c>
      <c r="D441" s="47"/>
      <c r="E441" s="56">
        <v>1</v>
      </c>
      <c r="F441" s="49" t="s">
        <v>29</v>
      </c>
      <c r="G441" s="113" t="s">
        <v>30</v>
      </c>
      <c r="H441" s="113" t="s">
        <v>31</v>
      </c>
      <c r="I441" s="117" t="s">
        <v>32</v>
      </c>
      <c r="J441" s="74" t="s">
        <v>33</v>
      </c>
      <c r="K441" s="55">
        <v>446.70960000000002</v>
      </c>
      <c r="L441" s="55">
        <v>446.70960000000002</v>
      </c>
      <c r="M441" s="55"/>
      <c r="N441" s="51"/>
      <c r="O441" s="51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143">
        <f t="shared" si="132"/>
        <v>1</v>
      </c>
      <c r="AB441" s="143">
        <f t="shared" si="130"/>
        <v>446.70960000000002</v>
      </c>
      <c r="AC441" s="143"/>
      <c r="AD441" s="52"/>
      <c r="AE441" s="52"/>
      <c r="AF441" s="52"/>
      <c r="AG441" s="52"/>
      <c r="AH441" s="53"/>
      <c r="AI441" s="53"/>
      <c r="AJ441" s="151"/>
      <c r="AK441" s="147">
        <f t="shared" si="131"/>
        <v>446.70960000000002</v>
      </c>
      <c r="AL441" s="15"/>
    </row>
    <row r="442" spans="1:38" s="16" customFormat="1" ht="33" customHeight="1" x14ac:dyDescent="0.2">
      <c r="A442" s="218"/>
      <c r="B442" s="194"/>
      <c r="C442" s="67" t="s">
        <v>478</v>
      </c>
      <c r="D442" s="47"/>
      <c r="E442" s="56">
        <v>1</v>
      </c>
      <c r="F442" s="49" t="s">
        <v>82</v>
      </c>
      <c r="G442" s="113" t="s">
        <v>30</v>
      </c>
      <c r="H442" s="113" t="s">
        <v>31</v>
      </c>
      <c r="I442" s="117" t="s">
        <v>32</v>
      </c>
      <c r="J442" s="74" t="s">
        <v>38</v>
      </c>
      <c r="K442" s="55">
        <v>52.83</v>
      </c>
      <c r="L442" s="55">
        <v>52.83</v>
      </c>
      <c r="M442" s="55"/>
      <c r="N442" s="51"/>
      <c r="O442" s="51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143">
        <f t="shared" si="132"/>
        <v>1</v>
      </c>
      <c r="AB442" s="143">
        <f t="shared" si="130"/>
        <v>52.83</v>
      </c>
      <c r="AC442" s="143"/>
      <c r="AD442" s="52"/>
      <c r="AE442" s="52"/>
      <c r="AF442" s="52"/>
      <c r="AG442" s="52"/>
      <c r="AH442" s="53"/>
      <c r="AI442" s="53"/>
      <c r="AJ442" s="151"/>
      <c r="AK442" s="147">
        <f t="shared" si="131"/>
        <v>52.83</v>
      </c>
      <c r="AL442" s="15"/>
    </row>
    <row r="443" spans="1:38" s="16" customFormat="1" ht="33" customHeight="1" x14ac:dyDescent="0.2">
      <c r="A443" s="218"/>
      <c r="B443" s="194"/>
      <c r="C443" s="67" t="s">
        <v>479</v>
      </c>
      <c r="D443" s="47"/>
      <c r="E443" s="56">
        <v>1</v>
      </c>
      <c r="F443" s="49" t="s">
        <v>29</v>
      </c>
      <c r="G443" s="113" t="s">
        <v>30</v>
      </c>
      <c r="H443" s="113" t="s">
        <v>31</v>
      </c>
      <c r="I443" s="117" t="s">
        <v>32</v>
      </c>
      <c r="J443" s="74" t="s">
        <v>33</v>
      </c>
      <c r="K443" s="55">
        <v>2267.9939519999998</v>
      </c>
      <c r="L443" s="55">
        <v>2267.9939519999998</v>
      </c>
      <c r="M443" s="55"/>
      <c r="N443" s="51"/>
      <c r="O443" s="51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143">
        <f t="shared" si="132"/>
        <v>1</v>
      </c>
      <c r="AB443" s="143">
        <f t="shared" si="130"/>
        <v>2267.9939519999998</v>
      </c>
      <c r="AC443" s="143"/>
      <c r="AD443" s="52"/>
      <c r="AE443" s="52"/>
      <c r="AF443" s="52"/>
      <c r="AG443" s="52"/>
      <c r="AH443" s="53"/>
      <c r="AI443" s="53"/>
      <c r="AJ443" s="151"/>
      <c r="AK443" s="147">
        <f t="shared" si="131"/>
        <v>2267.9939519999998</v>
      </c>
      <c r="AL443" s="15"/>
    </row>
    <row r="444" spans="1:38" s="16" customFormat="1" ht="33" customHeight="1" x14ac:dyDescent="0.2">
      <c r="A444" s="218"/>
      <c r="B444" s="194"/>
      <c r="C444" s="67" t="s">
        <v>480</v>
      </c>
      <c r="D444" s="47"/>
      <c r="E444" s="56">
        <v>1</v>
      </c>
      <c r="F444" s="49" t="s">
        <v>29</v>
      </c>
      <c r="G444" s="113" t="s">
        <v>30</v>
      </c>
      <c r="H444" s="113" t="s">
        <v>31</v>
      </c>
      <c r="I444" s="117" t="s">
        <v>32</v>
      </c>
      <c r="J444" s="74" t="s">
        <v>33</v>
      </c>
      <c r="K444" s="55">
        <v>16.449264000000003</v>
      </c>
      <c r="L444" s="55">
        <v>16.449264000000003</v>
      </c>
      <c r="M444" s="55"/>
      <c r="N444" s="51"/>
      <c r="O444" s="51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143">
        <f t="shared" si="132"/>
        <v>1</v>
      </c>
      <c r="AB444" s="143">
        <f t="shared" si="130"/>
        <v>16.449264000000003</v>
      </c>
      <c r="AC444" s="143"/>
      <c r="AD444" s="52"/>
      <c r="AE444" s="52"/>
      <c r="AF444" s="52"/>
      <c r="AG444" s="52"/>
      <c r="AH444" s="53"/>
      <c r="AI444" s="53"/>
      <c r="AJ444" s="151"/>
      <c r="AK444" s="147">
        <f t="shared" si="131"/>
        <v>16.449264000000003</v>
      </c>
      <c r="AL444" s="15"/>
    </row>
    <row r="445" spans="1:38" s="16" customFormat="1" ht="33" customHeight="1" x14ac:dyDescent="0.2">
      <c r="A445" s="218"/>
      <c r="B445" s="194"/>
      <c r="C445" s="67" t="s">
        <v>481</v>
      </c>
      <c r="D445" s="47"/>
      <c r="E445" s="56">
        <v>1</v>
      </c>
      <c r="F445" s="49" t="s">
        <v>29</v>
      </c>
      <c r="G445" s="113" t="s">
        <v>30</v>
      </c>
      <c r="H445" s="113" t="s">
        <v>31</v>
      </c>
      <c r="I445" s="117" t="s">
        <v>32</v>
      </c>
      <c r="J445" s="74" t="s">
        <v>33</v>
      </c>
      <c r="K445" s="55">
        <v>25.619759999999999</v>
      </c>
      <c r="L445" s="55">
        <v>25.619759999999999</v>
      </c>
      <c r="M445" s="55"/>
      <c r="N445" s="51"/>
      <c r="O445" s="51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143">
        <f t="shared" si="132"/>
        <v>1</v>
      </c>
      <c r="AB445" s="143">
        <f t="shared" si="130"/>
        <v>25.619759999999999</v>
      </c>
      <c r="AC445" s="143"/>
      <c r="AD445" s="52"/>
      <c r="AE445" s="52"/>
      <c r="AF445" s="52"/>
      <c r="AG445" s="52"/>
      <c r="AH445" s="53"/>
      <c r="AI445" s="53"/>
      <c r="AJ445" s="151"/>
      <c r="AK445" s="147">
        <f t="shared" si="131"/>
        <v>25.619759999999999</v>
      </c>
      <c r="AL445" s="15"/>
    </row>
    <row r="446" spans="1:38" s="16" customFormat="1" ht="33" customHeight="1" x14ac:dyDescent="0.2">
      <c r="A446" s="218"/>
      <c r="B446" s="194"/>
      <c r="C446" s="67" t="s">
        <v>482</v>
      </c>
      <c r="D446" s="47"/>
      <c r="E446" s="56">
        <v>1</v>
      </c>
      <c r="F446" s="49" t="s">
        <v>82</v>
      </c>
      <c r="G446" s="113" t="s">
        <v>30</v>
      </c>
      <c r="H446" s="113" t="s">
        <v>31</v>
      </c>
      <c r="I446" s="117" t="s">
        <v>32</v>
      </c>
      <c r="J446" s="74" t="s">
        <v>38</v>
      </c>
      <c r="K446" s="55">
        <v>475.2</v>
      </c>
      <c r="L446" s="55">
        <v>475.2</v>
      </c>
      <c r="M446" s="55"/>
      <c r="N446" s="51"/>
      <c r="O446" s="51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143">
        <f t="shared" si="132"/>
        <v>1</v>
      </c>
      <c r="AB446" s="143">
        <f t="shared" si="130"/>
        <v>475.2</v>
      </c>
      <c r="AC446" s="143"/>
      <c r="AD446" s="52"/>
      <c r="AE446" s="52"/>
      <c r="AF446" s="52"/>
      <c r="AG446" s="52"/>
      <c r="AH446" s="53"/>
      <c r="AI446" s="53"/>
      <c r="AJ446" s="151"/>
      <c r="AK446" s="147">
        <f t="shared" si="131"/>
        <v>475.2</v>
      </c>
      <c r="AL446" s="15"/>
    </row>
    <row r="447" spans="1:38" s="16" customFormat="1" ht="33" customHeight="1" x14ac:dyDescent="0.2">
      <c r="A447" s="218"/>
      <c r="B447" s="194"/>
      <c r="C447" s="67" t="s">
        <v>483</v>
      </c>
      <c r="D447" s="47"/>
      <c r="E447" s="56">
        <v>1</v>
      </c>
      <c r="F447" s="49" t="s">
        <v>29</v>
      </c>
      <c r="G447" s="113" t="s">
        <v>30</v>
      </c>
      <c r="H447" s="113" t="s">
        <v>31</v>
      </c>
      <c r="I447" s="117" t="s">
        <v>32</v>
      </c>
      <c r="J447" s="74" t="s">
        <v>38</v>
      </c>
      <c r="K447" s="55">
        <v>57.83</v>
      </c>
      <c r="L447" s="55">
        <v>57.83</v>
      </c>
      <c r="M447" s="55"/>
      <c r="N447" s="51"/>
      <c r="O447" s="51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143">
        <f t="shared" si="132"/>
        <v>1</v>
      </c>
      <c r="AB447" s="143">
        <f t="shared" si="130"/>
        <v>57.83</v>
      </c>
      <c r="AC447" s="143"/>
      <c r="AD447" s="52"/>
      <c r="AE447" s="52"/>
      <c r="AF447" s="52"/>
      <c r="AG447" s="52"/>
      <c r="AH447" s="53"/>
      <c r="AI447" s="53"/>
      <c r="AJ447" s="151"/>
      <c r="AK447" s="147">
        <f t="shared" si="131"/>
        <v>57.83</v>
      </c>
      <c r="AL447" s="15"/>
    </row>
    <row r="448" spans="1:38" s="16" customFormat="1" ht="33" customHeight="1" x14ac:dyDescent="0.2">
      <c r="A448" s="218"/>
      <c r="B448" s="194"/>
      <c r="C448" s="67" t="s">
        <v>484</v>
      </c>
      <c r="D448" s="47"/>
      <c r="E448" s="56">
        <v>1</v>
      </c>
      <c r="F448" s="49" t="s">
        <v>29</v>
      </c>
      <c r="G448" s="113" t="s">
        <v>30</v>
      </c>
      <c r="H448" s="113" t="s">
        <v>31</v>
      </c>
      <c r="I448" s="117" t="s">
        <v>32</v>
      </c>
      <c r="J448" s="74" t="s">
        <v>38</v>
      </c>
      <c r="K448" s="55">
        <v>57.83</v>
      </c>
      <c r="L448" s="55">
        <v>57.83</v>
      </c>
      <c r="M448" s="55"/>
      <c r="N448" s="51"/>
      <c r="O448" s="51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143">
        <f t="shared" si="132"/>
        <v>1</v>
      </c>
      <c r="AB448" s="143">
        <f t="shared" si="130"/>
        <v>57.83</v>
      </c>
      <c r="AC448" s="143"/>
      <c r="AD448" s="52"/>
      <c r="AE448" s="52"/>
      <c r="AF448" s="52"/>
      <c r="AG448" s="52"/>
      <c r="AH448" s="53"/>
      <c r="AI448" s="53"/>
      <c r="AJ448" s="151"/>
      <c r="AK448" s="147">
        <f t="shared" si="131"/>
        <v>57.83</v>
      </c>
      <c r="AL448" s="15"/>
    </row>
    <row r="449" spans="1:38" s="16" customFormat="1" ht="33" customHeight="1" x14ac:dyDescent="0.2">
      <c r="A449" s="218"/>
      <c r="B449" s="194"/>
      <c r="C449" s="67" t="s">
        <v>485</v>
      </c>
      <c r="D449" s="47"/>
      <c r="E449" s="56">
        <v>1</v>
      </c>
      <c r="F449" s="49" t="s">
        <v>29</v>
      </c>
      <c r="G449" s="113" t="s">
        <v>30</v>
      </c>
      <c r="H449" s="113" t="s">
        <v>31</v>
      </c>
      <c r="I449" s="117" t="s">
        <v>32</v>
      </c>
      <c r="J449" s="74" t="s">
        <v>38</v>
      </c>
      <c r="K449" s="55">
        <v>101.41</v>
      </c>
      <c r="L449" s="55">
        <v>101.41</v>
      </c>
      <c r="M449" s="55"/>
      <c r="N449" s="51"/>
      <c r="O449" s="51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143">
        <f t="shared" si="132"/>
        <v>1</v>
      </c>
      <c r="AB449" s="143">
        <f t="shared" si="130"/>
        <v>101.41</v>
      </c>
      <c r="AC449" s="143"/>
      <c r="AD449" s="52"/>
      <c r="AE449" s="52"/>
      <c r="AF449" s="52"/>
      <c r="AG449" s="52"/>
      <c r="AH449" s="53"/>
      <c r="AI449" s="53"/>
      <c r="AJ449" s="151"/>
      <c r="AK449" s="147">
        <f t="shared" si="131"/>
        <v>101.41</v>
      </c>
      <c r="AL449" s="15"/>
    </row>
    <row r="450" spans="1:38" s="16" customFormat="1" ht="33" customHeight="1" x14ac:dyDescent="0.2">
      <c r="A450" s="218"/>
      <c r="B450" s="194"/>
      <c r="C450" s="67" t="s">
        <v>486</v>
      </c>
      <c r="D450" s="47"/>
      <c r="E450" s="56">
        <v>1</v>
      </c>
      <c r="F450" s="49" t="s">
        <v>29</v>
      </c>
      <c r="G450" s="113" t="s">
        <v>30</v>
      </c>
      <c r="H450" s="113" t="s">
        <v>31</v>
      </c>
      <c r="I450" s="117" t="s">
        <v>32</v>
      </c>
      <c r="J450" s="74" t="s">
        <v>38</v>
      </c>
      <c r="K450" s="55">
        <v>36.53</v>
      </c>
      <c r="L450" s="55">
        <v>36.53</v>
      </c>
      <c r="M450" s="55"/>
      <c r="N450" s="51"/>
      <c r="O450" s="51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143">
        <f t="shared" si="132"/>
        <v>1</v>
      </c>
      <c r="AB450" s="143">
        <f t="shared" si="130"/>
        <v>36.53</v>
      </c>
      <c r="AC450" s="143"/>
      <c r="AD450" s="52"/>
      <c r="AE450" s="52"/>
      <c r="AF450" s="52"/>
      <c r="AG450" s="52"/>
      <c r="AH450" s="53"/>
      <c r="AI450" s="53"/>
      <c r="AJ450" s="151"/>
      <c r="AK450" s="147">
        <f t="shared" si="131"/>
        <v>36.53</v>
      </c>
      <c r="AL450" s="15"/>
    </row>
    <row r="451" spans="1:38" s="16" customFormat="1" ht="33" customHeight="1" x14ac:dyDescent="0.2">
      <c r="A451" s="218"/>
      <c r="B451" s="194"/>
      <c r="C451" s="67" t="s">
        <v>487</v>
      </c>
      <c r="D451" s="47"/>
      <c r="E451" s="56">
        <v>1</v>
      </c>
      <c r="F451" s="49" t="s">
        <v>61</v>
      </c>
      <c r="G451" s="113" t="s">
        <v>30</v>
      </c>
      <c r="H451" s="113" t="s">
        <v>31</v>
      </c>
      <c r="I451" s="117" t="s">
        <v>32</v>
      </c>
      <c r="J451" s="74" t="s">
        <v>38</v>
      </c>
      <c r="K451" s="55">
        <v>215.6</v>
      </c>
      <c r="L451" s="55">
        <v>215.6</v>
      </c>
      <c r="M451" s="55"/>
      <c r="N451" s="51"/>
      <c r="O451" s="51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143">
        <f t="shared" si="132"/>
        <v>1</v>
      </c>
      <c r="AB451" s="143">
        <f t="shared" si="130"/>
        <v>215.6</v>
      </c>
      <c r="AC451" s="143"/>
      <c r="AD451" s="52"/>
      <c r="AE451" s="52"/>
      <c r="AF451" s="52"/>
      <c r="AG451" s="52"/>
      <c r="AH451" s="53"/>
      <c r="AI451" s="53"/>
      <c r="AJ451" s="151"/>
      <c r="AK451" s="147">
        <f t="shared" si="131"/>
        <v>215.6</v>
      </c>
      <c r="AL451" s="15"/>
    </row>
    <row r="452" spans="1:38" s="16" customFormat="1" ht="33" customHeight="1" x14ac:dyDescent="0.2">
      <c r="A452" s="218"/>
      <c r="B452" s="194"/>
      <c r="C452" s="67" t="s">
        <v>488</v>
      </c>
      <c r="D452" s="47"/>
      <c r="E452" s="56">
        <v>1</v>
      </c>
      <c r="F452" s="49" t="s">
        <v>61</v>
      </c>
      <c r="G452" s="113" t="s">
        <v>30</v>
      </c>
      <c r="H452" s="113" t="s">
        <v>31</v>
      </c>
      <c r="I452" s="117" t="s">
        <v>32</v>
      </c>
      <c r="J452" s="74" t="s">
        <v>38</v>
      </c>
      <c r="K452" s="55">
        <v>91.2</v>
      </c>
      <c r="L452" s="55">
        <v>91.2</v>
      </c>
      <c r="M452" s="55"/>
      <c r="N452" s="51"/>
      <c r="O452" s="51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143">
        <f t="shared" si="132"/>
        <v>1</v>
      </c>
      <c r="AB452" s="143">
        <f t="shared" si="130"/>
        <v>91.2</v>
      </c>
      <c r="AC452" s="143"/>
      <c r="AD452" s="52"/>
      <c r="AE452" s="52"/>
      <c r="AF452" s="52"/>
      <c r="AG452" s="52"/>
      <c r="AH452" s="53"/>
      <c r="AI452" s="53"/>
      <c r="AJ452" s="151"/>
      <c r="AK452" s="147">
        <f t="shared" si="131"/>
        <v>91.2</v>
      </c>
      <c r="AL452" s="15"/>
    </row>
    <row r="453" spans="1:38" s="16" customFormat="1" ht="33" customHeight="1" x14ac:dyDescent="0.2">
      <c r="A453" s="218"/>
      <c r="B453" s="194"/>
      <c r="C453" s="67" t="s">
        <v>489</v>
      </c>
      <c r="D453" s="47"/>
      <c r="E453" s="56">
        <v>1</v>
      </c>
      <c r="F453" s="49" t="s">
        <v>29</v>
      </c>
      <c r="G453" s="113" t="s">
        <v>30</v>
      </c>
      <c r="H453" s="113" t="s">
        <v>31</v>
      </c>
      <c r="I453" s="117" t="s">
        <v>32</v>
      </c>
      <c r="J453" s="74" t="s">
        <v>33</v>
      </c>
      <c r="K453" s="55">
        <v>216.00777600000001</v>
      </c>
      <c r="L453" s="55">
        <v>216.00777600000001</v>
      </c>
      <c r="M453" s="55"/>
      <c r="N453" s="51"/>
      <c r="O453" s="51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143">
        <f t="shared" si="132"/>
        <v>1</v>
      </c>
      <c r="AB453" s="143">
        <f t="shared" si="130"/>
        <v>216.00777600000001</v>
      </c>
      <c r="AC453" s="143"/>
      <c r="AD453" s="52"/>
      <c r="AE453" s="52"/>
      <c r="AF453" s="52"/>
      <c r="AG453" s="52"/>
      <c r="AH453" s="53"/>
      <c r="AI453" s="53"/>
      <c r="AJ453" s="151"/>
      <c r="AK453" s="147">
        <f t="shared" si="131"/>
        <v>216.00777600000001</v>
      </c>
      <c r="AL453" s="15"/>
    </row>
    <row r="454" spans="1:38" s="16" customFormat="1" ht="33" customHeight="1" x14ac:dyDescent="0.2">
      <c r="A454" s="218"/>
      <c r="B454" s="194"/>
      <c r="C454" s="67" t="s">
        <v>490</v>
      </c>
      <c r="D454" s="47"/>
      <c r="E454" s="56">
        <v>1</v>
      </c>
      <c r="F454" s="49" t="s">
        <v>37</v>
      </c>
      <c r="G454" s="113" t="s">
        <v>30</v>
      </c>
      <c r="H454" s="113" t="s">
        <v>31</v>
      </c>
      <c r="I454" s="117" t="s">
        <v>32</v>
      </c>
      <c r="J454" s="74" t="s">
        <v>38</v>
      </c>
      <c r="K454" s="55">
        <v>1013.9</v>
      </c>
      <c r="L454" s="55">
        <v>1013.9</v>
      </c>
      <c r="M454" s="55"/>
      <c r="N454" s="51"/>
      <c r="O454" s="51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143">
        <f t="shared" si="132"/>
        <v>1</v>
      </c>
      <c r="AB454" s="143">
        <f t="shared" si="130"/>
        <v>1013.9</v>
      </c>
      <c r="AC454" s="143"/>
      <c r="AD454" s="52"/>
      <c r="AE454" s="52"/>
      <c r="AF454" s="52"/>
      <c r="AG454" s="52"/>
      <c r="AH454" s="53"/>
      <c r="AI454" s="53"/>
      <c r="AJ454" s="151"/>
      <c r="AK454" s="147">
        <f t="shared" si="131"/>
        <v>1013.9</v>
      </c>
      <c r="AL454" s="15"/>
    </row>
    <row r="455" spans="1:38" s="16" customFormat="1" ht="33" customHeight="1" x14ac:dyDescent="0.2">
      <c r="A455" s="218"/>
      <c r="B455" s="194"/>
      <c r="C455" s="67" t="s">
        <v>491</v>
      </c>
      <c r="D455" s="47"/>
      <c r="E455" s="56">
        <v>1</v>
      </c>
      <c r="F455" s="49" t="s">
        <v>61</v>
      </c>
      <c r="G455" s="113" t="s">
        <v>30</v>
      </c>
      <c r="H455" s="113" t="s">
        <v>31</v>
      </c>
      <c r="I455" s="117" t="s">
        <v>32</v>
      </c>
      <c r="J455" s="74" t="s">
        <v>33</v>
      </c>
      <c r="K455" s="55">
        <v>283.48358400000001</v>
      </c>
      <c r="L455" s="55">
        <v>283.48358400000001</v>
      </c>
      <c r="M455" s="55"/>
      <c r="N455" s="51"/>
      <c r="O455" s="51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143">
        <f t="shared" si="132"/>
        <v>1</v>
      </c>
      <c r="AB455" s="143">
        <f t="shared" si="130"/>
        <v>283.48358400000001</v>
      </c>
      <c r="AC455" s="143"/>
      <c r="AD455" s="52"/>
      <c r="AE455" s="52"/>
      <c r="AF455" s="52"/>
      <c r="AG455" s="52"/>
      <c r="AH455" s="53"/>
      <c r="AI455" s="53"/>
      <c r="AJ455" s="151"/>
      <c r="AK455" s="147">
        <f t="shared" si="131"/>
        <v>283.48358400000001</v>
      </c>
      <c r="AL455" s="15"/>
    </row>
    <row r="456" spans="1:38" s="16" customFormat="1" ht="33" customHeight="1" x14ac:dyDescent="0.2">
      <c r="A456" s="218"/>
      <c r="B456" s="194"/>
      <c r="C456" s="67" t="s">
        <v>492</v>
      </c>
      <c r="D456" s="47"/>
      <c r="E456" s="56">
        <v>1</v>
      </c>
      <c r="F456" s="49" t="s">
        <v>29</v>
      </c>
      <c r="G456" s="113" t="s">
        <v>30</v>
      </c>
      <c r="H456" s="113" t="s">
        <v>31</v>
      </c>
      <c r="I456" s="117" t="s">
        <v>32</v>
      </c>
      <c r="J456" s="74" t="s">
        <v>38</v>
      </c>
      <c r="K456" s="55">
        <v>22.39</v>
      </c>
      <c r="L456" s="55">
        <v>22.39</v>
      </c>
      <c r="M456" s="55"/>
      <c r="N456" s="51"/>
      <c r="O456" s="51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143">
        <f t="shared" si="132"/>
        <v>1</v>
      </c>
      <c r="AB456" s="143">
        <f t="shared" si="130"/>
        <v>22.39</v>
      </c>
      <c r="AC456" s="143"/>
      <c r="AD456" s="52"/>
      <c r="AE456" s="52"/>
      <c r="AF456" s="52"/>
      <c r="AG456" s="52"/>
      <c r="AH456" s="53"/>
      <c r="AI456" s="53"/>
      <c r="AJ456" s="151"/>
      <c r="AK456" s="147">
        <f t="shared" si="131"/>
        <v>22.39</v>
      </c>
      <c r="AL456" s="15"/>
    </row>
    <row r="457" spans="1:38" s="16" customFormat="1" ht="33" customHeight="1" x14ac:dyDescent="0.2">
      <c r="A457" s="218"/>
      <c r="B457" s="194"/>
      <c r="C457" s="67" t="s">
        <v>493</v>
      </c>
      <c r="D457" s="47"/>
      <c r="E457" s="56">
        <v>1</v>
      </c>
      <c r="F457" s="49" t="s">
        <v>29</v>
      </c>
      <c r="G457" s="113" t="s">
        <v>30</v>
      </c>
      <c r="H457" s="113" t="s">
        <v>31</v>
      </c>
      <c r="I457" s="117" t="s">
        <v>32</v>
      </c>
      <c r="J457" s="74" t="s">
        <v>38</v>
      </c>
      <c r="K457" s="55">
        <v>881.08</v>
      </c>
      <c r="L457" s="55">
        <v>881.08</v>
      </c>
      <c r="M457" s="55"/>
      <c r="N457" s="51"/>
      <c r="O457" s="51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143">
        <f t="shared" si="132"/>
        <v>1</v>
      </c>
      <c r="AB457" s="143">
        <f t="shared" si="130"/>
        <v>881.08</v>
      </c>
      <c r="AC457" s="143"/>
      <c r="AD457" s="52"/>
      <c r="AE457" s="52"/>
      <c r="AF457" s="52"/>
      <c r="AG457" s="52"/>
      <c r="AH457" s="53"/>
      <c r="AI457" s="53"/>
      <c r="AJ457" s="151"/>
      <c r="AK457" s="147">
        <f t="shared" si="131"/>
        <v>881.08</v>
      </c>
      <c r="AL457" s="15"/>
    </row>
    <row r="458" spans="1:38" s="16" customFormat="1" ht="33" customHeight="1" x14ac:dyDescent="0.2">
      <c r="A458" s="218"/>
      <c r="B458" s="194"/>
      <c r="C458" s="67" t="s">
        <v>494</v>
      </c>
      <c r="D458" s="47"/>
      <c r="E458" s="56">
        <v>1</v>
      </c>
      <c r="F458" s="49" t="s">
        <v>29</v>
      </c>
      <c r="G458" s="113" t="s">
        <v>30</v>
      </c>
      <c r="H458" s="113" t="s">
        <v>31</v>
      </c>
      <c r="I458" s="117" t="s">
        <v>32</v>
      </c>
      <c r="J458" s="74" t="s">
        <v>33</v>
      </c>
      <c r="K458" s="55">
        <v>2484.0017280000002</v>
      </c>
      <c r="L458" s="55">
        <v>2484.0017280000002</v>
      </c>
      <c r="M458" s="55"/>
      <c r="N458" s="51"/>
      <c r="O458" s="51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143">
        <f t="shared" si="132"/>
        <v>1</v>
      </c>
      <c r="AB458" s="143">
        <f t="shared" si="130"/>
        <v>2484.0017280000002</v>
      </c>
      <c r="AC458" s="143"/>
      <c r="AD458" s="52"/>
      <c r="AE458" s="52"/>
      <c r="AF458" s="52"/>
      <c r="AG458" s="52"/>
      <c r="AH458" s="53"/>
      <c r="AI458" s="53"/>
      <c r="AJ458" s="151"/>
      <c r="AK458" s="147">
        <f t="shared" si="131"/>
        <v>2484.0017280000002</v>
      </c>
      <c r="AL458" s="15"/>
    </row>
    <row r="459" spans="1:38" s="16" customFormat="1" ht="33" customHeight="1" x14ac:dyDescent="0.2">
      <c r="A459" s="218"/>
      <c r="B459" s="194"/>
      <c r="C459" s="67" t="s">
        <v>495</v>
      </c>
      <c r="D459" s="47"/>
      <c r="E459" s="56">
        <v>1</v>
      </c>
      <c r="F459" s="49" t="s">
        <v>29</v>
      </c>
      <c r="G459" s="113" t="s">
        <v>30</v>
      </c>
      <c r="H459" s="113" t="s">
        <v>31</v>
      </c>
      <c r="I459" s="117" t="s">
        <v>32</v>
      </c>
      <c r="J459" s="74" t="s">
        <v>33</v>
      </c>
      <c r="K459" s="55">
        <v>41.116895999999997</v>
      </c>
      <c r="L459" s="55">
        <v>41.116895999999997</v>
      </c>
      <c r="M459" s="55"/>
      <c r="N459" s="51"/>
      <c r="O459" s="51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143">
        <f t="shared" si="132"/>
        <v>1</v>
      </c>
      <c r="AB459" s="143">
        <f t="shared" si="130"/>
        <v>41.116895999999997</v>
      </c>
      <c r="AC459" s="143"/>
      <c r="AD459" s="52"/>
      <c r="AE459" s="52"/>
      <c r="AF459" s="52"/>
      <c r="AG459" s="52"/>
      <c r="AH459" s="53"/>
      <c r="AI459" s="53"/>
      <c r="AJ459" s="151"/>
      <c r="AK459" s="147">
        <f t="shared" si="131"/>
        <v>41.116895999999997</v>
      </c>
      <c r="AL459" s="15"/>
    </row>
    <row r="460" spans="1:38" s="16" customFormat="1" ht="33" customHeight="1" x14ac:dyDescent="0.2">
      <c r="A460" s="218"/>
      <c r="B460" s="194"/>
      <c r="C460" s="67" t="s">
        <v>496</v>
      </c>
      <c r="D460" s="47"/>
      <c r="E460" s="56">
        <v>1</v>
      </c>
      <c r="F460" s="49" t="s">
        <v>29</v>
      </c>
      <c r="G460" s="113" t="s">
        <v>30</v>
      </c>
      <c r="H460" s="113" t="s">
        <v>31</v>
      </c>
      <c r="I460" s="117" t="s">
        <v>32</v>
      </c>
      <c r="J460" s="74" t="s">
        <v>33</v>
      </c>
      <c r="K460" s="55">
        <v>21.6</v>
      </c>
      <c r="L460" s="55">
        <v>21.6</v>
      </c>
      <c r="M460" s="55"/>
      <c r="N460" s="51"/>
      <c r="O460" s="51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143">
        <f t="shared" si="132"/>
        <v>1</v>
      </c>
      <c r="AB460" s="143">
        <f t="shared" si="130"/>
        <v>21.6</v>
      </c>
      <c r="AC460" s="143"/>
      <c r="AD460" s="52"/>
      <c r="AE460" s="52"/>
      <c r="AF460" s="52"/>
      <c r="AG460" s="52"/>
      <c r="AH460" s="53"/>
      <c r="AI460" s="53"/>
      <c r="AJ460" s="151"/>
      <c r="AK460" s="147">
        <f t="shared" si="131"/>
        <v>21.6</v>
      </c>
      <c r="AL460" s="15"/>
    </row>
    <row r="461" spans="1:38" s="16" customFormat="1" ht="33" customHeight="1" x14ac:dyDescent="0.2">
      <c r="A461" s="218"/>
      <c r="B461" s="194"/>
      <c r="C461" s="67" t="s">
        <v>497</v>
      </c>
      <c r="D461" s="47"/>
      <c r="E461" s="56">
        <v>1</v>
      </c>
      <c r="F461" s="49" t="s">
        <v>29</v>
      </c>
      <c r="G461" s="113" t="s">
        <v>30</v>
      </c>
      <c r="H461" s="113" t="s">
        <v>31</v>
      </c>
      <c r="I461" s="117" t="s">
        <v>32</v>
      </c>
      <c r="J461" s="74" t="s">
        <v>33</v>
      </c>
      <c r="K461" s="55">
        <v>80.216784000000004</v>
      </c>
      <c r="L461" s="55">
        <v>80.216784000000004</v>
      </c>
      <c r="M461" s="55"/>
      <c r="N461" s="51"/>
      <c r="O461" s="51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143">
        <f t="shared" si="132"/>
        <v>1</v>
      </c>
      <c r="AB461" s="143">
        <f t="shared" si="130"/>
        <v>80.216784000000004</v>
      </c>
      <c r="AC461" s="143"/>
      <c r="AD461" s="52"/>
      <c r="AE461" s="52"/>
      <c r="AF461" s="52"/>
      <c r="AG461" s="52"/>
      <c r="AH461" s="53"/>
      <c r="AI461" s="53"/>
      <c r="AJ461" s="151"/>
      <c r="AK461" s="147">
        <f t="shared" si="131"/>
        <v>80.216784000000004</v>
      </c>
      <c r="AL461" s="15"/>
    </row>
    <row r="462" spans="1:38" s="16" customFormat="1" ht="33" customHeight="1" x14ac:dyDescent="0.2">
      <c r="A462" s="218"/>
      <c r="B462" s="194"/>
      <c r="C462" s="67" t="s">
        <v>498</v>
      </c>
      <c r="D462" s="47"/>
      <c r="E462" s="56">
        <v>1</v>
      </c>
      <c r="F462" s="49" t="s">
        <v>29</v>
      </c>
      <c r="G462" s="113" t="s">
        <v>30</v>
      </c>
      <c r="H462" s="113" t="s">
        <v>31</v>
      </c>
      <c r="I462" s="117" t="s">
        <v>32</v>
      </c>
      <c r="J462" s="74" t="s">
        <v>33</v>
      </c>
      <c r="K462" s="55">
        <v>172.48550400000002</v>
      </c>
      <c r="L462" s="55">
        <v>172.48550400000002</v>
      </c>
      <c r="M462" s="55"/>
      <c r="N462" s="51"/>
      <c r="O462" s="51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143">
        <f t="shared" si="132"/>
        <v>1</v>
      </c>
      <c r="AB462" s="143">
        <f t="shared" si="130"/>
        <v>172.48550400000002</v>
      </c>
      <c r="AC462" s="143"/>
      <c r="AD462" s="52"/>
      <c r="AE462" s="52"/>
      <c r="AF462" s="52"/>
      <c r="AG462" s="52"/>
      <c r="AH462" s="53"/>
      <c r="AI462" s="53"/>
      <c r="AJ462" s="151"/>
      <c r="AK462" s="147">
        <f t="shared" si="131"/>
        <v>172.48550400000002</v>
      </c>
      <c r="AL462" s="15"/>
    </row>
    <row r="463" spans="1:38" s="16" customFormat="1" ht="33" customHeight="1" x14ac:dyDescent="0.2">
      <c r="A463" s="218"/>
      <c r="B463" s="194"/>
      <c r="C463" s="67" t="s">
        <v>499</v>
      </c>
      <c r="D463" s="47"/>
      <c r="E463" s="56">
        <v>1</v>
      </c>
      <c r="F463" s="49" t="s">
        <v>29</v>
      </c>
      <c r="G463" s="113" t="s">
        <v>30</v>
      </c>
      <c r="H463" s="113" t="s">
        <v>31</v>
      </c>
      <c r="I463" s="117" t="s">
        <v>32</v>
      </c>
      <c r="J463" s="74" t="s">
        <v>33</v>
      </c>
      <c r="K463" s="55">
        <v>80.542512000000016</v>
      </c>
      <c r="L463" s="55">
        <v>80.542512000000016</v>
      </c>
      <c r="M463" s="55"/>
      <c r="N463" s="51"/>
      <c r="O463" s="51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143">
        <f t="shared" si="132"/>
        <v>1</v>
      </c>
      <c r="AB463" s="143">
        <f t="shared" si="130"/>
        <v>80.542512000000016</v>
      </c>
      <c r="AC463" s="143"/>
      <c r="AD463" s="52"/>
      <c r="AE463" s="52"/>
      <c r="AF463" s="52"/>
      <c r="AG463" s="52"/>
      <c r="AH463" s="53"/>
      <c r="AI463" s="53"/>
      <c r="AJ463" s="151"/>
      <c r="AK463" s="147">
        <f t="shared" si="131"/>
        <v>80.542512000000016</v>
      </c>
      <c r="AL463" s="15"/>
    </row>
    <row r="464" spans="1:38" s="16" customFormat="1" ht="33" customHeight="1" x14ac:dyDescent="0.2">
      <c r="A464" s="218"/>
      <c r="B464" s="194"/>
      <c r="C464" s="67" t="s">
        <v>500</v>
      </c>
      <c r="D464" s="47"/>
      <c r="E464" s="56">
        <v>1</v>
      </c>
      <c r="F464" s="49" t="s">
        <v>29</v>
      </c>
      <c r="G464" s="113" t="s">
        <v>30</v>
      </c>
      <c r="H464" s="113" t="s">
        <v>31</v>
      </c>
      <c r="I464" s="117" t="s">
        <v>32</v>
      </c>
      <c r="J464" s="74" t="s">
        <v>33</v>
      </c>
      <c r="K464" s="55">
        <v>17.739647999999999</v>
      </c>
      <c r="L464" s="55">
        <v>17.739647999999999</v>
      </c>
      <c r="M464" s="55"/>
      <c r="N464" s="51"/>
      <c r="O464" s="51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143">
        <f t="shared" si="132"/>
        <v>1</v>
      </c>
      <c r="AB464" s="143">
        <f t="shared" si="130"/>
        <v>17.739647999999999</v>
      </c>
      <c r="AC464" s="143"/>
      <c r="AD464" s="52"/>
      <c r="AE464" s="52"/>
      <c r="AF464" s="52"/>
      <c r="AG464" s="52"/>
      <c r="AH464" s="53"/>
      <c r="AI464" s="53"/>
      <c r="AJ464" s="151"/>
      <c r="AK464" s="147">
        <f t="shared" si="131"/>
        <v>17.739647999999999</v>
      </c>
      <c r="AL464" s="15"/>
    </row>
    <row r="465" spans="1:38" s="16" customFormat="1" ht="33" customHeight="1" x14ac:dyDescent="0.2">
      <c r="A465" s="218"/>
      <c r="B465" s="194"/>
      <c r="C465" s="67" t="s">
        <v>501</v>
      </c>
      <c r="D465" s="47"/>
      <c r="E465" s="56">
        <v>1</v>
      </c>
      <c r="F465" s="49" t="s">
        <v>29</v>
      </c>
      <c r="G465" s="113" t="s">
        <v>30</v>
      </c>
      <c r="H465" s="113" t="s">
        <v>31</v>
      </c>
      <c r="I465" s="117" t="s">
        <v>32</v>
      </c>
      <c r="J465" s="74" t="s">
        <v>38</v>
      </c>
      <c r="K465" s="55">
        <v>174.1</v>
      </c>
      <c r="L465" s="55">
        <v>174.1</v>
      </c>
      <c r="M465" s="55"/>
      <c r="N465" s="51"/>
      <c r="O465" s="51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143">
        <f t="shared" si="132"/>
        <v>1</v>
      </c>
      <c r="AB465" s="143">
        <f t="shared" si="130"/>
        <v>174.1</v>
      </c>
      <c r="AC465" s="143"/>
      <c r="AD465" s="52"/>
      <c r="AE465" s="52"/>
      <c r="AF465" s="52"/>
      <c r="AG465" s="52"/>
      <c r="AH465" s="53"/>
      <c r="AI465" s="53"/>
      <c r="AJ465" s="151"/>
      <c r="AK465" s="147">
        <f t="shared" si="131"/>
        <v>174.1</v>
      </c>
      <c r="AL465" s="15"/>
    </row>
    <row r="466" spans="1:38" s="16" customFormat="1" ht="33" customHeight="1" x14ac:dyDescent="0.2">
      <c r="A466" s="218"/>
      <c r="B466" s="194"/>
      <c r="C466" s="67" t="s">
        <v>502</v>
      </c>
      <c r="D466" s="47"/>
      <c r="E466" s="56">
        <v>1</v>
      </c>
      <c r="F466" s="49" t="s">
        <v>29</v>
      </c>
      <c r="G466" s="113" t="s">
        <v>30</v>
      </c>
      <c r="H466" s="113" t="s">
        <v>31</v>
      </c>
      <c r="I466" s="117" t="s">
        <v>32</v>
      </c>
      <c r="J466" s="74" t="s">
        <v>38</v>
      </c>
      <c r="K466" s="55">
        <v>170.06</v>
      </c>
      <c r="L466" s="55">
        <v>170.06</v>
      </c>
      <c r="M466" s="55"/>
      <c r="N466" s="51"/>
      <c r="O466" s="51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143">
        <f t="shared" si="132"/>
        <v>1</v>
      </c>
      <c r="AB466" s="143">
        <f t="shared" si="130"/>
        <v>170.06</v>
      </c>
      <c r="AC466" s="143"/>
      <c r="AD466" s="52"/>
      <c r="AE466" s="52"/>
      <c r="AF466" s="52"/>
      <c r="AG466" s="52"/>
      <c r="AH466" s="53"/>
      <c r="AI466" s="53"/>
      <c r="AJ466" s="151"/>
      <c r="AK466" s="147">
        <f t="shared" si="131"/>
        <v>170.06</v>
      </c>
      <c r="AL466" s="15"/>
    </row>
    <row r="467" spans="1:38" s="16" customFormat="1" ht="33" customHeight="1" x14ac:dyDescent="0.2">
      <c r="A467" s="218"/>
      <c r="B467" s="194"/>
      <c r="C467" s="67" t="s">
        <v>503</v>
      </c>
      <c r="D467" s="47"/>
      <c r="E467" s="56">
        <v>1</v>
      </c>
      <c r="F467" s="49" t="s">
        <v>29</v>
      </c>
      <c r="G467" s="113" t="s">
        <v>30</v>
      </c>
      <c r="H467" s="113" t="s">
        <v>31</v>
      </c>
      <c r="I467" s="117" t="s">
        <v>32</v>
      </c>
      <c r="J467" s="74" t="s">
        <v>38</v>
      </c>
      <c r="K467" s="55">
        <v>74.099999999999994</v>
      </c>
      <c r="L467" s="55">
        <v>74.099999999999994</v>
      </c>
      <c r="M467" s="55"/>
      <c r="N467" s="51"/>
      <c r="O467" s="51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143">
        <f t="shared" si="132"/>
        <v>1</v>
      </c>
      <c r="AB467" s="143">
        <f t="shared" si="130"/>
        <v>74.099999999999994</v>
      </c>
      <c r="AC467" s="143"/>
      <c r="AD467" s="52"/>
      <c r="AE467" s="52"/>
      <c r="AF467" s="52"/>
      <c r="AG467" s="52"/>
      <c r="AH467" s="53"/>
      <c r="AI467" s="53"/>
      <c r="AJ467" s="151"/>
      <c r="AK467" s="147">
        <f t="shared" si="131"/>
        <v>74.099999999999994</v>
      </c>
      <c r="AL467" s="15"/>
    </row>
    <row r="468" spans="1:38" s="16" customFormat="1" ht="33" customHeight="1" x14ac:dyDescent="0.2">
      <c r="A468" s="218"/>
      <c r="B468" s="194"/>
      <c r="C468" s="67" t="s">
        <v>504</v>
      </c>
      <c r="D468" s="47"/>
      <c r="E468" s="56">
        <v>1</v>
      </c>
      <c r="F468" s="49" t="s">
        <v>29</v>
      </c>
      <c r="G468" s="113" t="s">
        <v>30</v>
      </c>
      <c r="H468" s="113" t="s">
        <v>31</v>
      </c>
      <c r="I468" s="117" t="s">
        <v>32</v>
      </c>
      <c r="J468" s="74" t="s">
        <v>38</v>
      </c>
      <c r="K468" s="55">
        <v>74.099999999999994</v>
      </c>
      <c r="L468" s="55">
        <v>74.099999999999994</v>
      </c>
      <c r="M468" s="55"/>
      <c r="N468" s="51"/>
      <c r="O468" s="51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143">
        <f t="shared" si="132"/>
        <v>1</v>
      </c>
      <c r="AB468" s="143">
        <f t="shared" si="130"/>
        <v>74.099999999999994</v>
      </c>
      <c r="AC468" s="143"/>
      <c r="AD468" s="52"/>
      <c r="AE468" s="52"/>
      <c r="AF468" s="52"/>
      <c r="AG468" s="52"/>
      <c r="AH468" s="53"/>
      <c r="AI468" s="53"/>
      <c r="AJ468" s="151"/>
      <c r="AK468" s="147">
        <f t="shared" si="131"/>
        <v>74.099999999999994</v>
      </c>
      <c r="AL468" s="15"/>
    </row>
    <row r="469" spans="1:38" s="16" customFormat="1" ht="33" customHeight="1" x14ac:dyDescent="0.2">
      <c r="A469" s="218"/>
      <c r="B469" s="194"/>
      <c r="C469" s="67" t="s">
        <v>505</v>
      </c>
      <c r="D469" s="47"/>
      <c r="E469" s="56">
        <v>1</v>
      </c>
      <c r="F469" s="49" t="s">
        <v>29</v>
      </c>
      <c r="G469" s="113" t="s">
        <v>30</v>
      </c>
      <c r="H469" s="113" t="s">
        <v>31</v>
      </c>
      <c r="I469" s="117" t="s">
        <v>32</v>
      </c>
      <c r="J469" s="74" t="s">
        <v>38</v>
      </c>
      <c r="K469" s="55">
        <v>74.099999999999994</v>
      </c>
      <c r="L469" s="55">
        <v>74.099999999999994</v>
      </c>
      <c r="M469" s="55"/>
      <c r="N469" s="51"/>
      <c r="O469" s="51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143">
        <f t="shared" si="132"/>
        <v>1</v>
      </c>
      <c r="AB469" s="143">
        <f t="shared" si="130"/>
        <v>74.099999999999994</v>
      </c>
      <c r="AC469" s="143"/>
      <c r="AD469" s="52"/>
      <c r="AE469" s="52"/>
      <c r="AF469" s="52"/>
      <c r="AG469" s="52"/>
      <c r="AH469" s="53"/>
      <c r="AI469" s="53"/>
      <c r="AJ469" s="151"/>
      <c r="AK469" s="147">
        <f t="shared" si="131"/>
        <v>74.099999999999994</v>
      </c>
      <c r="AL469" s="15"/>
    </row>
    <row r="470" spans="1:38" s="16" customFormat="1" ht="33" customHeight="1" x14ac:dyDescent="0.2">
      <c r="A470" s="218"/>
      <c r="B470" s="194"/>
      <c r="C470" s="67" t="s">
        <v>506</v>
      </c>
      <c r="D470" s="47"/>
      <c r="E470" s="56">
        <v>1</v>
      </c>
      <c r="F470" s="49" t="s">
        <v>29</v>
      </c>
      <c r="G470" s="113" t="s">
        <v>30</v>
      </c>
      <c r="H470" s="113" t="s">
        <v>31</v>
      </c>
      <c r="I470" s="117" t="s">
        <v>32</v>
      </c>
      <c r="J470" s="74" t="s">
        <v>38</v>
      </c>
      <c r="K470" s="55">
        <v>74.099999999999994</v>
      </c>
      <c r="L470" s="55">
        <v>74.099999999999994</v>
      </c>
      <c r="M470" s="55"/>
      <c r="N470" s="51"/>
      <c r="O470" s="51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143">
        <f t="shared" si="132"/>
        <v>1</v>
      </c>
      <c r="AB470" s="143">
        <f t="shared" si="130"/>
        <v>74.099999999999994</v>
      </c>
      <c r="AC470" s="143"/>
      <c r="AD470" s="52"/>
      <c r="AE470" s="52"/>
      <c r="AF470" s="52"/>
      <c r="AG470" s="52"/>
      <c r="AH470" s="53"/>
      <c r="AI470" s="53"/>
      <c r="AJ470" s="151"/>
      <c r="AK470" s="147">
        <f t="shared" si="131"/>
        <v>74.099999999999994</v>
      </c>
      <c r="AL470" s="15"/>
    </row>
    <row r="471" spans="1:38" s="16" customFormat="1" ht="33" customHeight="1" x14ac:dyDescent="0.2">
      <c r="A471" s="218"/>
      <c r="B471" s="194"/>
      <c r="C471" s="67" t="s">
        <v>507</v>
      </c>
      <c r="D471" s="47"/>
      <c r="E471" s="56">
        <v>1</v>
      </c>
      <c r="F471" s="49" t="s">
        <v>29</v>
      </c>
      <c r="G471" s="113" t="s">
        <v>30</v>
      </c>
      <c r="H471" s="113" t="s">
        <v>31</v>
      </c>
      <c r="I471" s="117" t="s">
        <v>32</v>
      </c>
      <c r="J471" s="74" t="s">
        <v>38</v>
      </c>
      <c r="K471" s="55">
        <v>74.099999999999994</v>
      </c>
      <c r="L471" s="55">
        <v>74.099999999999994</v>
      </c>
      <c r="M471" s="55"/>
      <c r="N471" s="51"/>
      <c r="O471" s="51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143">
        <f t="shared" si="132"/>
        <v>1</v>
      </c>
      <c r="AB471" s="143">
        <f t="shared" si="130"/>
        <v>74.099999999999994</v>
      </c>
      <c r="AC471" s="143"/>
      <c r="AD471" s="52"/>
      <c r="AE471" s="52"/>
      <c r="AF471" s="52"/>
      <c r="AG471" s="52"/>
      <c r="AH471" s="53"/>
      <c r="AI471" s="53"/>
      <c r="AJ471" s="151"/>
      <c r="AK471" s="147">
        <f t="shared" si="131"/>
        <v>74.099999999999994</v>
      </c>
      <c r="AL471" s="15"/>
    </row>
    <row r="472" spans="1:38" s="16" customFormat="1" ht="33" customHeight="1" x14ac:dyDescent="0.2">
      <c r="A472" s="218"/>
      <c r="B472" s="194"/>
      <c r="C472" s="67" t="s">
        <v>508</v>
      </c>
      <c r="D472" s="47"/>
      <c r="E472" s="56">
        <v>1</v>
      </c>
      <c r="F472" s="49" t="s">
        <v>29</v>
      </c>
      <c r="G472" s="113" t="s">
        <v>30</v>
      </c>
      <c r="H472" s="113" t="s">
        <v>31</v>
      </c>
      <c r="I472" s="117" t="s">
        <v>32</v>
      </c>
      <c r="J472" s="74" t="s">
        <v>38</v>
      </c>
      <c r="K472" s="55">
        <v>74.099999999999994</v>
      </c>
      <c r="L472" s="55">
        <v>74.099999999999994</v>
      </c>
      <c r="M472" s="55"/>
      <c r="N472" s="51"/>
      <c r="O472" s="51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143">
        <f t="shared" si="132"/>
        <v>1</v>
      </c>
      <c r="AB472" s="143">
        <f t="shared" si="130"/>
        <v>74.099999999999994</v>
      </c>
      <c r="AC472" s="143"/>
      <c r="AD472" s="52"/>
      <c r="AE472" s="52"/>
      <c r="AF472" s="52"/>
      <c r="AG472" s="52"/>
      <c r="AH472" s="53"/>
      <c r="AI472" s="53"/>
      <c r="AJ472" s="151"/>
      <c r="AK472" s="147">
        <f t="shared" si="131"/>
        <v>74.099999999999994</v>
      </c>
      <c r="AL472" s="15"/>
    </row>
    <row r="473" spans="1:38" s="16" customFormat="1" ht="33" customHeight="1" x14ac:dyDescent="0.2">
      <c r="A473" s="218"/>
      <c r="B473" s="194"/>
      <c r="C473" s="67" t="s">
        <v>509</v>
      </c>
      <c r="D473" s="47"/>
      <c r="E473" s="56">
        <v>1</v>
      </c>
      <c r="F473" s="49" t="s">
        <v>29</v>
      </c>
      <c r="G473" s="113" t="s">
        <v>30</v>
      </c>
      <c r="H473" s="113" t="s">
        <v>31</v>
      </c>
      <c r="I473" s="117" t="s">
        <v>32</v>
      </c>
      <c r="J473" s="74" t="s">
        <v>38</v>
      </c>
      <c r="K473" s="55">
        <v>74.099999999999994</v>
      </c>
      <c r="L473" s="55">
        <v>74.099999999999994</v>
      </c>
      <c r="M473" s="55"/>
      <c r="N473" s="51"/>
      <c r="O473" s="51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143">
        <f t="shared" si="132"/>
        <v>1</v>
      </c>
      <c r="AB473" s="143">
        <f t="shared" si="130"/>
        <v>74.099999999999994</v>
      </c>
      <c r="AC473" s="143"/>
      <c r="AD473" s="52"/>
      <c r="AE473" s="52"/>
      <c r="AF473" s="52"/>
      <c r="AG473" s="52"/>
      <c r="AH473" s="53"/>
      <c r="AI473" s="53"/>
      <c r="AJ473" s="151"/>
      <c r="AK473" s="147">
        <f t="shared" si="131"/>
        <v>74.099999999999994</v>
      </c>
      <c r="AL473" s="15"/>
    </row>
    <row r="474" spans="1:38" s="16" customFormat="1" ht="33" customHeight="1" x14ac:dyDescent="0.2">
      <c r="A474" s="218"/>
      <c r="B474" s="194"/>
      <c r="C474" s="67" t="s">
        <v>510</v>
      </c>
      <c r="D474" s="47"/>
      <c r="E474" s="56">
        <v>1</v>
      </c>
      <c r="F474" s="49" t="s">
        <v>29</v>
      </c>
      <c r="G474" s="113" t="s">
        <v>30</v>
      </c>
      <c r="H474" s="113" t="s">
        <v>31</v>
      </c>
      <c r="I474" s="117" t="s">
        <v>32</v>
      </c>
      <c r="J474" s="74" t="s">
        <v>38</v>
      </c>
      <c r="K474" s="55">
        <v>74.099999999999994</v>
      </c>
      <c r="L474" s="55">
        <v>74.099999999999994</v>
      </c>
      <c r="M474" s="55"/>
      <c r="N474" s="51"/>
      <c r="O474" s="51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143">
        <f t="shared" si="132"/>
        <v>1</v>
      </c>
      <c r="AB474" s="143">
        <f t="shared" si="130"/>
        <v>74.099999999999994</v>
      </c>
      <c r="AC474" s="143"/>
      <c r="AD474" s="52"/>
      <c r="AE474" s="52"/>
      <c r="AF474" s="52"/>
      <c r="AG474" s="52"/>
      <c r="AH474" s="53"/>
      <c r="AI474" s="53"/>
      <c r="AJ474" s="151"/>
      <c r="AK474" s="147">
        <f t="shared" si="131"/>
        <v>74.099999999999994</v>
      </c>
      <c r="AL474" s="15"/>
    </row>
    <row r="475" spans="1:38" s="16" customFormat="1" ht="33" customHeight="1" x14ac:dyDescent="0.2">
      <c r="A475" s="218"/>
      <c r="B475" s="194"/>
      <c r="C475" s="67" t="s">
        <v>511</v>
      </c>
      <c r="D475" s="47"/>
      <c r="E475" s="56">
        <v>1</v>
      </c>
      <c r="F475" s="49" t="s">
        <v>29</v>
      </c>
      <c r="G475" s="113" t="s">
        <v>30</v>
      </c>
      <c r="H475" s="113" t="s">
        <v>31</v>
      </c>
      <c r="I475" s="117" t="s">
        <v>32</v>
      </c>
      <c r="J475" s="74" t="s">
        <v>38</v>
      </c>
      <c r="K475" s="55">
        <v>74.099999999999994</v>
      </c>
      <c r="L475" s="55">
        <v>74.099999999999994</v>
      </c>
      <c r="M475" s="55"/>
      <c r="N475" s="51"/>
      <c r="O475" s="51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143">
        <f t="shared" si="132"/>
        <v>1</v>
      </c>
      <c r="AB475" s="143">
        <f t="shared" si="130"/>
        <v>74.099999999999994</v>
      </c>
      <c r="AC475" s="143"/>
      <c r="AD475" s="52"/>
      <c r="AE475" s="52"/>
      <c r="AF475" s="52"/>
      <c r="AG475" s="52"/>
      <c r="AH475" s="53"/>
      <c r="AI475" s="53"/>
      <c r="AJ475" s="151"/>
      <c r="AK475" s="147">
        <f t="shared" si="131"/>
        <v>74.099999999999994</v>
      </c>
      <c r="AL475" s="15"/>
    </row>
    <row r="476" spans="1:38" s="16" customFormat="1" ht="33" customHeight="1" x14ac:dyDescent="0.2">
      <c r="A476" s="218"/>
      <c r="B476" s="194"/>
      <c r="C476" s="67" t="s">
        <v>512</v>
      </c>
      <c r="D476" s="47"/>
      <c r="E476" s="56">
        <v>1</v>
      </c>
      <c r="F476" s="49" t="s">
        <v>29</v>
      </c>
      <c r="G476" s="113" t="s">
        <v>30</v>
      </c>
      <c r="H476" s="113" t="s">
        <v>31</v>
      </c>
      <c r="I476" s="117" t="s">
        <v>32</v>
      </c>
      <c r="J476" s="74" t="s">
        <v>38</v>
      </c>
      <c r="K476" s="55">
        <v>74.099999999999994</v>
      </c>
      <c r="L476" s="55">
        <v>74.099999999999994</v>
      </c>
      <c r="M476" s="55"/>
      <c r="N476" s="51"/>
      <c r="O476" s="51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143">
        <f t="shared" si="132"/>
        <v>1</v>
      </c>
      <c r="AB476" s="143">
        <f t="shared" si="130"/>
        <v>74.099999999999994</v>
      </c>
      <c r="AC476" s="143"/>
      <c r="AD476" s="52"/>
      <c r="AE476" s="52"/>
      <c r="AF476" s="52"/>
      <c r="AG476" s="52"/>
      <c r="AH476" s="53"/>
      <c r="AI476" s="53"/>
      <c r="AJ476" s="151"/>
      <c r="AK476" s="147">
        <f t="shared" si="131"/>
        <v>74.099999999999994</v>
      </c>
      <c r="AL476" s="15"/>
    </row>
    <row r="477" spans="1:38" s="16" customFormat="1" ht="33" customHeight="1" x14ac:dyDescent="0.2">
      <c r="A477" s="218"/>
      <c r="B477" s="194"/>
      <c r="C477" s="67" t="s">
        <v>513</v>
      </c>
      <c r="D477" s="47"/>
      <c r="E477" s="56">
        <v>1</v>
      </c>
      <c r="F477" s="49" t="s">
        <v>29</v>
      </c>
      <c r="G477" s="113" t="s">
        <v>30</v>
      </c>
      <c r="H477" s="113" t="s">
        <v>31</v>
      </c>
      <c r="I477" s="117" t="s">
        <v>32</v>
      </c>
      <c r="J477" s="74" t="s">
        <v>38</v>
      </c>
      <c r="K477" s="55">
        <v>74.099999999999994</v>
      </c>
      <c r="L477" s="55">
        <v>74.099999999999994</v>
      </c>
      <c r="M477" s="55"/>
      <c r="N477" s="51"/>
      <c r="O477" s="51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143">
        <f t="shared" si="132"/>
        <v>1</v>
      </c>
      <c r="AB477" s="143">
        <f t="shared" si="130"/>
        <v>74.099999999999994</v>
      </c>
      <c r="AC477" s="143"/>
      <c r="AD477" s="52"/>
      <c r="AE477" s="52"/>
      <c r="AF477" s="52"/>
      <c r="AG477" s="52"/>
      <c r="AH477" s="53"/>
      <c r="AI477" s="53"/>
      <c r="AJ477" s="151"/>
      <c r="AK477" s="147">
        <f t="shared" si="131"/>
        <v>74.099999999999994</v>
      </c>
      <c r="AL477" s="15"/>
    </row>
    <row r="478" spans="1:38" s="16" customFormat="1" ht="33" customHeight="1" x14ac:dyDescent="0.2">
      <c r="A478" s="218"/>
      <c r="B478" s="194"/>
      <c r="C478" s="67" t="s">
        <v>514</v>
      </c>
      <c r="D478" s="47"/>
      <c r="E478" s="56">
        <v>1</v>
      </c>
      <c r="F478" s="49" t="s">
        <v>29</v>
      </c>
      <c r="G478" s="113" t="s">
        <v>30</v>
      </c>
      <c r="H478" s="113" t="s">
        <v>31</v>
      </c>
      <c r="I478" s="117" t="s">
        <v>32</v>
      </c>
      <c r="J478" s="74" t="s">
        <v>38</v>
      </c>
      <c r="K478" s="55">
        <v>74.099999999999994</v>
      </c>
      <c r="L478" s="55">
        <v>74.099999999999994</v>
      </c>
      <c r="M478" s="55"/>
      <c r="N478" s="51"/>
      <c r="O478" s="51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143">
        <f t="shared" si="132"/>
        <v>1</v>
      </c>
      <c r="AB478" s="143">
        <f t="shared" si="130"/>
        <v>74.099999999999994</v>
      </c>
      <c r="AC478" s="143"/>
      <c r="AD478" s="52"/>
      <c r="AE478" s="52"/>
      <c r="AF478" s="52"/>
      <c r="AG478" s="52"/>
      <c r="AH478" s="53"/>
      <c r="AI478" s="53"/>
      <c r="AJ478" s="151"/>
      <c r="AK478" s="147">
        <f t="shared" si="131"/>
        <v>74.099999999999994</v>
      </c>
      <c r="AL478" s="15"/>
    </row>
    <row r="479" spans="1:38" s="16" customFormat="1" ht="33" customHeight="1" x14ac:dyDescent="0.2">
      <c r="A479" s="218"/>
      <c r="B479" s="194"/>
      <c r="C479" s="67" t="s">
        <v>515</v>
      </c>
      <c r="D479" s="47"/>
      <c r="E479" s="56">
        <v>1</v>
      </c>
      <c r="F479" s="49" t="s">
        <v>29</v>
      </c>
      <c r="G479" s="113" t="s">
        <v>30</v>
      </c>
      <c r="H479" s="113" t="s">
        <v>31</v>
      </c>
      <c r="I479" s="117" t="s">
        <v>32</v>
      </c>
      <c r="J479" s="74" t="s">
        <v>38</v>
      </c>
      <c r="K479" s="55">
        <v>74.099999999999994</v>
      </c>
      <c r="L479" s="55">
        <v>74.099999999999994</v>
      </c>
      <c r="M479" s="55"/>
      <c r="N479" s="51"/>
      <c r="O479" s="51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143">
        <f t="shared" si="132"/>
        <v>1</v>
      </c>
      <c r="AB479" s="143">
        <f t="shared" si="130"/>
        <v>74.099999999999994</v>
      </c>
      <c r="AC479" s="143"/>
      <c r="AD479" s="52"/>
      <c r="AE479" s="52"/>
      <c r="AF479" s="52"/>
      <c r="AG479" s="52"/>
      <c r="AH479" s="53"/>
      <c r="AI479" s="53"/>
      <c r="AJ479" s="151"/>
      <c r="AK479" s="147">
        <f t="shared" si="131"/>
        <v>74.099999999999994</v>
      </c>
      <c r="AL479" s="15"/>
    </row>
    <row r="480" spans="1:38" s="16" customFormat="1" ht="33" customHeight="1" x14ac:dyDescent="0.2">
      <c r="A480" s="218"/>
      <c r="B480" s="194"/>
      <c r="C480" s="67" t="s">
        <v>516</v>
      </c>
      <c r="D480" s="47"/>
      <c r="E480" s="56">
        <v>1</v>
      </c>
      <c r="F480" s="49" t="s">
        <v>29</v>
      </c>
      <c r="G480" s="113" t="s">
        <v>30</v>
      </c>
      <c r="H480" s="113" t="s">
        <v>31</v>
      </c>
      <c r="I480" s="117" t="s">
        <v>32</v>
      </c>
      <c r="J480" s="74" t="s">
        <v>38</v>
      </c>
      <c r="K480" s="55">
        <v>74.099999999999994</v>
      </c>
      <c r="L480" s="55">
        <v>74.099999999999994</v>
      </c>
      <c r="M480" s="55"/>
      <c r="N480" s="51"/>
      <c r="O480" s="51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143">
        <f t="shared" si="132"/>
        <v>1</v>
      </c>
      <c r="AB480" s="143">
        <f t="shared" ref="AB480:AB543" si="133">L480-N480-P480-R480-T480-V480-X480</f>
        <v>74.099999999999994</v>
      </c>
      <c r="AC480" s="143"/>
      <c r="AD480" s="52"/>
      <c r="AE480" s="52"/>
      <c r="AF480" s="52"/>
      <c r="AG480" s="52"/>
      <c r="AH480" s="53"/>
      <c r="AI480" s="53"/>
      <c r="AJ480" s="151"/>
      <c r="AK480" s="147">
        <f t="shared" ref="AK480:AK543" si="134">N480+P480+R480+T480+V480+X480+Z480+AB480+AD480+AF480+AH480+AJ480</f>
        <v>74.099999999999994</v>
      </c>
      <c r="AL480" s="15"/>
    </row>
    <row r="481" spans="1:38" s="16" customFormat="1" ht="33" customHeight="1" x14ac:dyDescent="0.2">
      <c r="A481" s="218"/>
      <c r="B481" s="194"/>
      <c r="C481" s="67" t="s">
        <v>517</v>
      </c>
      <c r="D481" s="47"/>
      <c r="E481" s="56">
        <v>1</v>
      </c>
      <c r="F481" s="49" t="s">
        <v>37</v>
      </c>
      <c r="G481" s="113" t="s">
        <v>30</v>
      </c>
      <c r="H481" s="113" t="s">
        <v>31</v>
      </c>
      <c r="I481" s="117" t="s">
        <v>32</v>
      </c>
      <c r="J481" s="74" t="s">
        <v>38</v>
      </c>
      <c r="K481" s="55">
        <v>87.06</v>
      </c>
      <c r="L481" s="55">
        <v>87.06</v>
      </c>
      <c r="M481" s="55"/>
      <c r="N481" s="51"/>
      <c r="O481" s="51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143">
        <f t="shared" si="132"/>
        <v>1</v>
      </c>
      <c r="AB481" s="143">
        <f t="shared" si="133"/>
        <v>87.06</v>
      </c>
      <c r="AC481" s="143"/>
      <c r="AD481" s="52"/>
      <c r="AE481" s="52"/>
      <c r="AF481" s="52"/>
      <c r="AG481" s="52"/>
      <c r="AH481" s="53"/>
      <c r="AI481" s="53"/>
      <c r="AJ481" s="151"/>
      <c r="AK481" s="147">
        <f t="shared" si="134"/>
        <v>87.06</v>
      </c>
      <c r="AL481" s="15"/>
    </row>
    <row r="482" spans="1:38" s="16" customFormat="1" ht="33" customHeight="1" x14ac:dyDescent="0.2">
      <c r="A482" s="218"/>
      <c r="B482" s="194"/>
      <c r="C482" s="67" t="s">
        <v>518</v>
      </c>
      <c r="D482" s="47"/>
      <c r="E482" s="56">
        <v>1</v>
      </c>
      <c r="F482" s="49" t="s">
        <v>29</v>
      </c>
      <c r="G482" s="113" t="s">
        <v>30</v>
      </c>
      <c r="H482" s="113" t="s">
        <v>31</v>
      </c>
      <c r="I482" s="117" t="s">
        <v>32</v>
      </c>
      <c r="J482" s="74" t="s">
        <v>33</v>
      </c>
      <c r="K482" s="55">
        <v>75.91968</v>
      </c>
      <c r="L482" s="55">
        <v>75.91968</v>
      </c>
      <c r="M482" s="55"/>
      <c r="N482" s="51"/>
      <c r="O482" s="51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143">
        <f t="shared" si="132"/>
        <v>1</v>
      </c>
      <c r="AB482" s="143">
        <f t="shared" si="133"/>
        <v>75.91968</v>
      </c>
      <c r="AC482" s="143"/>
      <c r="AD482" s="52"/>
      <c r="AE482" s="52"/>
      <c r="AF482" s="52"/>
      <c r="AG482" s="52"/>
      <c r="AH482" s="53"/>
      <c r="AI482" s="53"/>
      <c r="AJ482" s="151"/>
      <c r="AK482" s="147">
        <f t="shared" si="134"/>
        <v>75.91968</v>
      </c>
      <c r="AL482" s="15"/>
    </row>
    <row r="483" spans="1:38" s="16" customFormat="1" ht="33" customHeight="1" x14ac:dyDescent="0.2">
      <c r="A483" s="218"/>
      <c r="B483" s="194"/>
      <c r="C483" s="67" t="s">
        <v>519</v>
      </c>
      <c r="D483" s="47"/>
      <c r="E483" s="56">
        <v>1</v>
      </c>
      <c r="F483" s="49" t="s">
        <v>29</v>
      </c>
      <c r="G483" s="113" t="s">
        <v>30</v>
      </c>
      <c r="H483" s="113" t="s">
        <v>31</v>
      </c>
      <c r="I483" s="117" t="s">
        <v>32</v>
      </c>
      <c r="J483" s="74" t="s">
        <v>38</v>
      </c>
      <c r="K483" s="55">
        <v>149.88</v>
      </c>
      <c r="L483" s="55">
        <v>149.88</v>
      </c>
      <c r="M483" s="55"/>
      <c r="N483" s="51"/>
      <c r="O483" s="51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143">
        <f t="shared" si="132"/>
        <v>1</v>
      </c>
      <c r="AB483" s="143">
        <f t="shared" si="133"/>
        <v>149.88</v>
      </c>
      <c r="AC483" s="143"/>
      <c r="AD483" s="52"/>
      <c r="AE483" s="52"/>
      <c r="AF483" s="52"/>
      <c r="AG483" s="52"/>
      <c r="AH483" s="53"/>
      <c r="AI483" s="53"/>
      <c r="AJ483" s="151"/>
      <c r="AK483" s="147">
        <f t="shared" si="134"/>
        <v>149.88</v>
      </c>
      <c r="AL483" s="15"/>
    </row>
    <row r="484" spans="1:38" s="16" customFormat="1" ht="33" customHeight="1" x14ac:dyDescent="0.2">
      <c r="A484" s="218"/>
      <c r="B484" s="194"/>
      <c r="C484" s="67" t="s">
        <v>520</v>
      </c>
      <c r="D484" s="47"/>
      <c r="E484" s="56">
        <v>1</v>
      </c>
      <c r="F484" s="49" t="s">
        <v>29</v>
      </c>
      <c r="G484" s="113" t="s">
        <v>30</v>
      </c>
      <c r="H484" s="113" t="s">
        <v>31</v>
      </c>
      <c r="I484" s="117" t="s">
        <v>32</v>
      </c>
      <c r="J484" s="74" t="s">
        <v>38</v>
      </c>
      <c r="K484" s="55">
        <v>144.59</v>
      </c>
      <c r="L484" s="55">
        <v>144.59</v>
      </c>
      <c r="M484" s="55"/>
      <c r="N484" s="51"/>
      <c r="O484" s="51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143">
        <f t="shared" si="132"/>
        <v>1</v>
      </c>
      <c r="AB484" s="143">
        <f t="shared" si="133"/>
        <v>144.59</v>
      </c>
      <c r="AC484" s="143"/>
      <c r="AD484" s="52"/>
      <c r="AE484" s="52"/>
      <c r="AF484" s="52"/>
      <c r="AG484" s="52"/>
      <c r="AH484" s="53"/>
      <c r="AI484" s="53"/>
      <c r="AJ484" s="151"/>
      <c r="AK484" s="147">
        <f t="shared" si="134"/>
        <v>144.59</v>
      </c>
      <c r="AL484" s="15"/>
    </row>
    <row r="485" spans="1:38" s="16" customFormat="1" ht="33" customHeight="1" x14ac:dyDescent="0.2">
      <c r="A485" s="218"/>
      <c r="B485" s="194"/>
      <c r="C485" s="67" t="s">
        <v>521</v>
      </c>
      <c r="D485" s="47"/>
      <c r="E485" s="56">
        <v>1</v>
      </c>
      <c r="F485" s="49" t="s">
        <v>29</v>
      </c>
      <c r="G485" s="113" t="s">
        <v>30</v>
      </c>
      <c r="H485" s="113" t="s">
        <v>31</v>
      </c>
      <c r="I485" s="117" t="s">
        <v>32</v>
      </c>
      <c r="J485" s="74" t="s">
        <v>38</v>
      </c>
      <c r="K485" s="55">
        <v>149.88</v>
      </c>
      <c r="L485" s="55">
        <v>149.88</v>
      </c>
      <c r="M485" s="55"/>
      <c r="N485" s="51"/>
      <c r="O485" s="51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143">
        <f t="shared" si="132"/>
        <v>1</v>
      </c>
      <c r="AB485" s="143">
        <f t="shared" si="133"/>
        <v>149.88</v>
      </c>
      <c r="AC485" s="143"/>
      <c r="AD485" s="52"/>
      <c r="AE485" s="52"/>
      <c r="AF485" s="52"/>
      <c r="AG485" s="52"/>
      <c r="AH485" s="53"/>
      <c r="AI485" s="53"/>
      <c r="AJ485" s="151"/>
      <c r="AK485" s="147">
        <f t="shared" si="134"/>
        <v>149.88</v>
      </c>
      <c r="AL485" s="15"/>
    </row>
    <row r="486" spans="1:38" s="16" customFormat="1" ht="33" customHeight="1" x14ac:dyDescent="0.2">
      <c r="A486" s="218"/>
      <c r="B486" s="194"/>
      <c r="C486" s="67" t="s">
        <v>522</v>
      </c>
      <c r="D486" s="47"/>
      <c r="E486" s="56">
        <v>1</v>
      </c>
      <c r="F486" s="49" t="s">
        <v>29</v>
      </c>
      <c r="G486" s="113" t="s">
        <v>30</v>
      </c>
      <c r="H486" s="113" t="s">
        <v>31</v>
      </c>
      <c r="I486" s="117" t="s">
        <v>32</v>
      </c>
      <c r="J486" s="74" t="s">
        <v>38</v>
      </c>
      <c r="K486" s="55">
        <v>149.88</v>
      </c>
      <c r="L486" s="55">
        <v>149.88</v>
      </c>
      <c r="M486" s="55"/>
      <c r="N486" s="51"/>
      <c r="O486" s="51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143">
        <f t="shared" si="132"/>
        <v>1</v>
      </c>
      <c r="AB486" s="143">
        <f t="shared" si="133"/>
        <v>149.88</v>
      </c>
      <c r="AC486" s="143"/>
      <c r="AD486" s="52"/>
      <c r="AE486" s="52"/>
      <c r="AF486" s="52"/>
      <c r="AG486" s="52"/>
      <c r="AH486" s="53"/>
      <c r="AI486" s="53"/>
      <c r="AJ486" s="151"/>
      <c r="AK486" s="147">
        <f t="shared" si="134"/>
        <v>149.88</v>
      </c>
      <c r="AL486" s="15"/>
    </row>
    <row r="487" spans="1:38" s="16" customFormat="1" ht="33" customHeight="1" x14ac:dyDescent="0.2">
      <c r="A487" s="218"/>
      <c r="B487" s="194"/>
      <c r="C487" s="67" t="s">
        <v>523</v>
      </c>
      <c r="D487" s="47"/>
      <c r="E487" s="56">
        <v>1</v>
      </c>
      <c r="F487" s="49" t="s">
        <v>29</v>
      </c>
      <c r="G487" s="113" t="s">
        <v>30</v>
      </c>
      <c r="H487" s="113" t="s">
        <v>31</v>
      </c>
      <c r="I487" s="117" t="s">
        <v>32</v>
      </c>
      <c r="J487" s="74" t="s">
        <v>38</v>
      </c>
      <c r="K487" s="55">
        <v>177.14</v>
      </c>
      <c r="L487" s="55">
        <v>177.14</v>
      </c>
      <c r="M487" s="55"/>
      <c r="N487" s="51"/>
      <c r="O487" s="51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143">
        <f t="shared" si="132"/>
        <v>1</v>
      </c>
      <c r="AB487" s="143">
        <f t="shared" si="133"/>
        <v>177.14</v>
      </c>
      <c r="AC487" s="143"/>
      <c r="AD487" s="52"/>
      <c r="AE487" s="52"/>
      <c r="AF487" s="52"/>
      <c r="AG487" s="52"/>
      <c r="AH487" s="53"/>
      <c r="AI487" s="53"/>
      <c r="AJ487" s="151"/>
      <c r="AK487" s="147">
        <f t="shared" si="134"/>
        <v>177.14</v>
      </c>
      <c r="AL487" s="15"/>
    </row>
    <row r="488" spans="1:38" s="16" customFormat="1" ht="33" customHeight="1" x14ac:dyDescent="0.2">
      <c r="A488" s="218"/>
      <c r="B488" s="194"/>
      <c r="C488" s="67" t="s">
        <v>524</v>
      </c>
      <c r="D488" s="47"/>
      <c r="E488" s="56">
        <v>1</v>
      </c>
      <c r="F488" s="49" t="s">
        <v>37</v>
      </c>
      <c r="G488" s="113" t="s">
        <v>30</v>
      </c>
      <c r="H488" s="113" t="s">
        <v>31</v>
      </c>
      <c r="I488" s="117" t="s">
        <v>32</v>
      </c>
      <c r="J488" s="74" t="s">
        <v>38</v>
      </c>
      <c r="K488" s="55">
        <v>251.44</v>
      </c>
      <c r="L488" s="55">
        <v>251.44</v>
      </c>
      <c r="M488" s="55"/>
      <c r="N488" s="51"/>
      <c r="O488" s="51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143">
        <f t="shared" si="132"/>
        <v>1</v>
      </c>
      <c r="AB488" s="143">
        <f t="shared" si="133"/>
        <v>251.44</v>
      </c>
      <c r="AC488" s="143"/>
      <c r="AD488" s="52"/>
      <c r="AE488" s="52"/>
      <c r="AF488" s="52"/>
      <c r="AG488" s="52"/>
      <c r="AH488" s="53"/>
      <c r="AI488" s="53"/>
      <c r="AJ488" s="151"/>
      <c r="AK488" s="147">
        <f t="shared" si="134"/>
        <v>251.44</v>
      </c>
      <c r="AL488" s="15"/>
    </row>
    <row r="489" spans="1:38" s="16" customFormat="1" ht="33" customHeight="1" x14ac:dyDescent="0.2">
      <c r="A489" s="218"/>
      <c r="B489" s="194"/>
      <c r="C489" s="67" t="s">
        <v>525</v>
      </c>
      <c r="D489" s="47"/>
      <c r="E489" s="56">
        <v>1</v>
      </c>
      <c r="F489" s="49" t="s">
        <v>29</v>
      </c>
      <c r="G489" s="113" t="s">
        <v>30</v>
      </c>
      <c r="H489" s="113" t="s">
        <v>31</v>
      </c>
      <c r="I489" s="117" t="s">
        <v>32</v>
      </c>
      <c r="J489" s="74" t="s">
        <v>38</v>
      </c>
      <c r="K489" s="55">
        <v>1468.01</v>
      </c>
      <c r="L489" s="55">
        <v>1468.01</v>
      </c>
      <c r="M489" s="55"/>
      <c r="N489" s="51"/>
      <c r="O489" s="51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143">
        <f t="shared" si="132"/>
        <v>1</v>
      </c>
      <c r="AB489" s="143">
        <f t="shared" si="133"/>
        <v>1468.01</v>
      </c>
      <c r="AC489" s="143"/>
      <c r="AD489" s="52"/>
      <c r="AE489" s="52"/>
      <c r="AF489" s="52"/>
      <c r="AG489" s="52"/>
      <c r="AH489" s="53"/>
      <c r="AI489" s="53"/>
      <c r="AJ489" s="151"/>
      <c r="AK489" s="147">
        <f t="shared" si="134"/>
        <v>1468.01</v>
      </c>
      <c r="AL489" s="15"/>
    </row>
    <row r="490" spans="1:38" s="16" customFormat="1" ht="33" customHeight="1" x14ac:dyDescent="0.2">
      <c r="A490" s="218"/>
      <c r="B490" s="194"/>
      <c r="C490" s="67" t="s">
        <v>526</v>
      </c>
      <c r="D490" s="47"/>
      <c r="E490" s="56">
        <v>1</v>
      </c>
      <c r="F490" s="49" t="s">
        <v>29</v>
      </c>
      <c r="G490" s="113" t="s">
        <v>30</v>
      </c>
      <c r="H490" s="113" t="s">
        <v>31</v>
      </c>
      <c r="I490" s="117" t="s">
        <v>32</v>
      </c>
      <c r="J490" s="74" t="s">
        <v>33</v>
      </c>
      <c r="K490" s="55">
        <v>421.20388799999995</v>
      </c>
      <c r="L490" s="55">
        <v>421.20388799999995</v>
      </c>
      <c r="M490" s="55"/>
      <c r="N490" s="51"/>
      <c r="O490" s="51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143">
        <f t="shared" si="132"/>
        <v>1</v>
      </c>
      <c r="AB490" s="143">
        <f t="shared" si="133"/>
        <v>421.20388799999995</v>
      </c>
      <c r="AC490" s="143"/>
      <c r="AD490" s="52"/>
      <c r="AE490" s="52"/>
      <c r="AF490" s="52"/>
      <c r="AG490" s="52"/>
      <c r="AH490" s="53"/>
      <c r="AI490" s="53"/>
      <c r="AJ490" s="151"/>
      <c r="AK490" s="147">
        <f t="shared" si="134"/>
        <v>421.20388799999995</v>
      </c>
      <c r="AL490" s="15"/>
    </row>
    <row r="491" spans="1:38" s="16" customFormat="1" ht="33" customHeight="1" x14ac:dyDescent="0.2">
      <c r="A491" s="218"/>
      <c r="B491" s="194"/>
      <c r="C491" s="67" t="s">
        <v>527</v>
      </c>
      <c r="D491" s="47"/>
      <c r="E491" s="56">
        <v>1</v>
      </c>
      <c r="F491" s="49" t="s">
        <v>29</v>
      </c>
      <c r="G491" s="113" t="s">
        <v>30</v>
      </c>
      <c r="H491" s="113" t="s">
        <v>31</v>
      </c>
      <c r="I491" s="117" t="s">
        <v>32</v>
      </c>
      <c r="J491" s="74" t="s">
        <v>38</v>
      </c>
      <c r="K491" s="55">
        <v>177.14</v>
      </c>
      <c r="L491" s="55">
        <v>177.14</v>
      </c>
      <c r="M491" s="55"/>
      <c r="N491" s="51"/>
      <c r="O491" s="51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143">
        <f t="shared" si="132"/>
        <v>1</v>
      </c>
      <c r="AB491" s="143">
        <f t="shared" si="133"/>
        <v>177.14</v>
      </c>
      <c r="AC491" s="143"/>
      <c r="AD491" s="52"/>
      <c r="AE491" s="52"/>
      <c r="AF491" s="52"/>
      <c r="AG491" s="52"/>
      <c r="AH491" s="53"/>
      <c r="AI491" s="53"/>
      <c r="AJ491" s="151"/>
      <c r="AK491" s="147">
        <f t="shared" si="134"/>
        <v>177.14</v>
      </c>
      <c r="AL491" s="15"/>
    </row>
    <row r="492" spans="1:38" s="16" customFormat="1" ht="33" customHeight="1" x14ac:dyDescent="0.2">
      <c r="A492" s="218"/>
      <c r="B492" s="194"/>
      <c r="C492" s="67" t="s">
        <v>528</v>
      </c>
      <c r="D492" s="47"/>
      <c r="E492" s="56">
        <v>1</v>
      </c>
      <c r="F492" s="49" t="s">
        <v>29</v>
      </c>
      <c r="G492" s="113" t="s">
        <v>30</v>
      </c>
      <c r="H492" s="113" t="s">
        <v>31</v>
      </c>
      <c r="I492" s="117" t="s">
        <v>32</v>
      </c>
      <c r="J492" s="74" t="s">
        <v>38</v>
      </c>
      <c r="K492" s="55">
        <v>177.44</v>
      </c>
      <c r="L492" s="55">
        <v>177.44</v>
      </c>
      <c r="M492" s="55"/>
      <c r="N492" s="51"/>
      <c r="O492" s="51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143">
        <f t="shared" si="132"/>
        <v>1</v>
      </c>
      <c r="AB492" s="143">
        <f t="shared" si="133"/>
        <v>177.44</v>
      </c>
      <c r="AC492" s="143"/>
      <c r="AD492" s="52"/>
      <c r="AE492" s="52"/>
      <c r="AF492" s="52"/>
      <c r="AG492" s="52"/>
      <c r="AH492" s="53"/>
      <c r="AI492" s="53"/>
      <c r="AJ492" s="151"/>
      <c r="AK492" s="147">
        <f t="shared" si="134"/>
        <v>177.44</v>
      </c>
      <c r="AL492" s="15"/>
    </row>
    <row r="493" spans="1:38" s="16" customFormat="1" ht="33" customHeight="1" x14ac:dyDescent="0.2">
      <c r="A493" s="218"/>
      <c r="B493" s="194"/>
      <c r="C493" s="67" t="s">
        <v>529</v>
      </c>
      <c r="D493" s="47"/>
      <c r="E493" s="56">
        <v>1</v>
      </c>
      <c r="F493" s="49" t="s">
        <v>29</v>
      </c>
      <c r="G493" s="113" t="s">
        <v>30</v>
      </c>
      <c r="H493" s="113" t="s">
        <v>31</v>
      </c>
      <c r="I493" s="117" t="s">
        <v>32</v>
      </c>
      <c r="J493" s="74" t="s">
        <v>38</v>
      </c>
      <c r="K493" s="55">
        <v>321.72000000000003</v>
      </c>
      <c r="L493" s="55">
        <v>321.72000000000003</v>
      </c>
      <c r="M493" s="55"/>
      <c r="N493" s="51"/>
      <c r="O493" s="51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143">
        <f t="shared" si="132"/>
        <v>1</v>
      </c>
      <c r="AB493" s="143">
        <f t="shared" si="133"/>
        <v>321.72000000000003</v>
      </c>
      <c r="AC493" s="143"/>
      <c r="AD493" s="52"/>
      <c r="AE493" s="52"/>
      <c r="AF493" s="52"/>
      <c r="AG493" s="52"/>
      <c r="AH493" s="53"/>
      <c r="AI493" s="53"/>
      <c r="AJ493" s="151"/>
      <c r="AK493" s="147">
        <f t="shared" si="134"/>
        <v>321.72000000000003</v>
      </c>
      <c r="AL493" s="15"/>
    </row>
    <row r="494" spans="1:38" s="16" customFormat="1" ht="33" customHeight="1" x14ac:dyDescent="0.2">
      <c r="A494" s="218"/>
      <c r="B494" s="194"/>
      <c r="C494" s="67" t="s">
        <v>530</v>
      </c>
      <c r="D494" s="47"/>
      <c r="E494" s="56">
        <v>1</v>
      </c>
      <c r="F494" s="49" t="s">
        <v>37</v>
      </c>
      <c r="G494" s="113" t="s">
        <v>30</v>
      </c>
      <c r="H494" s="113" t="s">
        <v>31</v>
      </c>
      <c r="I494" s="117" t="s">
        <v>32</v>
      </c>
      <c r="J494" s="74" t="s">
        <v>38</v>
      </c>
      <c r="K494" s="55">
        <v>321.72000000000003</v>
      </c>
      <c r="L494" s="55">
        <v>321.72000000000003</v>
      </c>
      <c r="M494" s="55"/>
      <c r="N494" s="51"/>
      <c r="O494" s="51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143">
        <f t="shared" si="132"/>
        <v>1</v>
      </c>
      <c r="AB494" s="143">
        <f t="shared" si="133"/>
        <v>321.72000000000003</v>
      </c>
      <c r="AC494" s="143"/>
      <c r="AD494" s="52"/>
      <c r="AE494" s="52"/>
      <c r="AF494" s="52"/>
      <c r="AG494" s="52"/>
      <c r="AH494" s="53"/>
      <c r="AI494" s="53"/>
      <c r="AJ494" s="151"/>
      <c r="AK494" s="147">
        <f t="shared" si="134"/>
        <v>321.72000000000003</v>
      </c>
      <c r="AL494" s="15"/>
    </row>
    <row r="495" spans="1:38" s="16" customFormat="1" ht="33" customHeight="1" x14ac:dyDescent="0.2">
      <c r="A495" s="218"/>
      <c r="B495" s="194"/>
      <c r="C495" s="67" t="s">
        <v>531</v>
      </c>
      <c r="D495" s="47"/>
      <c r="E495" s="56">
        <v>1</v>
      </c>
      <c r="F495" s="49" t="s">
        <v>29</v>
      </c>
      <c r="G495" s="113" t="s">
        <v>30</v>
      </c>
      <c r="H495" s="113" t="s">
        <v>31</v>
      </c>
      <c r="I495" s="117" t="s">
        <v>32</v>
      </c>
      <c r="J495" s="74" t="s">
        <v>33</v>
      </c>
      <c r="K495" s="55">
        <v>74.325599999999994</v>
      </c>
      <c r="L495" s="55">
        <v>74.325599999999994</v>
      </c>
      <c r="M495" s="55"/>
      <c r="N495" s="51"/>
      <c r="O495" s="51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143">
        <f t="shared" si="132"/>
        <v>1</v>
      </c>
      <c r="AB495" s="143">
        <f t="shared" si="133"/>
        <v>74.325599999999994</v>
      </c>
      <c r="AC495" s="143"/>
      <c r="AD495" s="52"/>
      <c r="AE495" s="52"/>
      <c r="AF495" s="52"/>
      <c r="AG495" s="52"/>
      <c r="AH495" s="53"/>
      <c r="AI495" s="53"/>
      <c r="AJ495" s="151"/>
      <c r="AK495" s="147">
        <f t="shared" si="134"/>
        <v>74.325599999999994</v>
      </c>
      <c r="AL495" s="15"/>
    </row>
    <row r="496" spans="1:38" s="16" customFormat="1" ht="33" customHeight="1" x14ac:dyDescent="0.2">
      <c r="A496" s="218"/>
      <c r="B496" s="194"/>
      <c r="C496" s="67" t="s">
        <v>532</v>
      </c>
      <c r="D496" s="47"/>
      <c r="E496" s="56">
        <v>1</v>
      </c>
      <c r="F496" s="49" t="s">
        <v>29</v>
      </c>
      <c r="G496" s="113" t="s">
        <v>30</v>
      </c>
      <c r="H496" s="113" t="s">
        <v>31</v>
      </c>
      <c r="I496" s="117" t="s">
        <v>32</v>
      </c>
      <c r="J496" s="74" t="s">
        <v>38</v>
      </c>
      <c r="K496" s="55">
        <v>101.38</v>
      </c>
      <c r="L496" s="55">
        <v>101.38</v>
      </c>
      <c r="M496" s="55"/>
      <c r="N496" s="51"/>
      <c r="O496" s="51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143">
        <f t="shared" si="132"/>
        <v>1</v>
      </c>
      <c r="AB496" s="143">
        <f t="shared" si="133"/>
        <v>101.38</v>
      </c>
      <c r="AC496" s="143"/>
      <c r="AD496" s="52"/>
      <c r="AE496" s="52"/>
      <c r="AF496" s="52"/>
      <c r="AG496" s="52"/>
      <c r="AH496" s="53"/>
      <c r="AI496" s="53"/>
      <c r="AJ496" s="151"/>
      <c r="AK496" s="147">
        <f t="shared" si="134"/>
        <v>101.38</v>
      </c>
      <c r="AL496" s="15"/>
    </row>
    <row r="497" spans="1:38" s="16" customFormat="1" ht="33" customHeight="1" x14ac:dyDescent="0.2">
      <c r="A497" s="218"/>
      <c r="B497" s="194"/>
      <c r="C497" s="67" t="s">
        <v>533</v>
      </c>
      <c r="D497" s="47"/>
      <c r="E497" s="56">
        <v>1</v>
      </c>
      <c r="F497" s="49" t="s">
        <v>29</v>
      </c>
      <c r="G497" s="113" t="s">
        <v>30</v>
      </c>
      <c r="H497" s="113" t="s">
        <v>31</v>
      </c>
      <c r="I497" s="117" t="s">
        <v>32</v>
      </c>
      <c r="J497" s="74" t="s">
        <v>33</v>
      </c>
      <c r="K497" s="55">
        <v>18.366047999999999</v>
      </c>
      <c r="L497" s="55">
        <v>18.366047999999999</v>
      </c>
      <c r="M497" s="55"/>
      <c r="N497" s="51"/>
      <c r="O497" s="51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143">
        <f t="shared" si="132"/>
        <v>1</v>
      </c>
      <c r="AB497" s="143">
        <f t="shared" si="133"/>
        <v>18.366047999999999</v>
      </c>
      <c r="AC497" s="143"/>
      <c r="AD497" s="52"/>
      <c r="AE497" s="52"/>
      <c r="AF497" s="52"/>
      <c r="AG497" s="52"/>
      <c r="AH497" s="53"/>
      <c r="AI497" s="53"/>
      <c r="AJ497" s="151"/>
      <c r="AK497" s="147">
        <f t="shared" si="134"/>
        <v>18.366047999999999</v>
      </c>
      <c r="AL497" s="15"/>
    </row>
    <row r="498" spans="1:38" s="16" customFormat="1" ht="33" customHeight="1" x14ac:dyDescent="0.2">
      <c r="A498" s="218"/>
      <c r="B498" s="194"/>
      <c r="C498" s="67" t="s">
        <v>534</v>
      </c>
      <c r="D498" s="47"/>
      <c r="E498" s="56">
        <v>1</v>
      </c>
      <c r="F498" s="49" t="s">
        <v>29</v>
      </c>
      <c r="G498" s="113" t="s">
        <v>30</v>
      </c>
      <c r="H498" s="113" t="s">
        <v>31</v>
      </c>
      <c r="I498" s="117" t="s">
        <v>32</v>
      </c>
      <c r="J498" s="74" t="s">
        <v>33</v>
      </c>
      <c r="K498" s="55">
        <v>602.91000000000008</v>
      </c>
      <c r="L498" s="55">
        <v>602.91000000000008</v>
      </c>
      <c r="M498" s="55"/>
      <c r="N498" s="51"/>
      <c r="O498" s="51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143">
        <f t="shared" si="132"/>
        <v>1</v>
      </c>
      <c r="AB498" s="143">
        <f t="shared" si="133"/>
        <v>602.91000000000008</v>
      </c>
      <c r="AC498" s="143"/>
      <c r="AD498" s="52"/>
      <c r="AE498" s="52"/>
      <c r="AF498" s="52"/>
      <c r="AG498" s="52"/>
      <c r="AH498" s="53"/>
      <c r="AI498" s="53"/>
      <c r="AJ498" s="151"/>
      <c r="AK498" s="147">
        <f t="shared" si="134"/>
        <v>602.91000000000008</v>
      </c>
      <c r="AL498" s="15"/>
    </row>
    <row r="499" spans="1:38" s="16" customFormat="1" ht="33" customHeight="1" x14ac:dyDescent="0.2">
      <c r="A499" s="218"/>
      <c r="B499" s="194"/>
      <c r="C499" s="67" t="s">
        <v>535</v>
      </c>
      <c r="D499" s="47"/>
      <c r="E499" s="56">
        <v>1</v>
      </c>
      <c r="F499" s="49" t="s">
        <v>29</v>
      </c>
      <c r="G499" s="113" t="s">
        <v>30</v>
      </c>
      <c r="H499" s="113" t="s">
        <v>31</v>
      </c>
      <c r="I499" s="117" t="s">
        <v>32</v>
      </c>
      <c r="J499" s="74" t="s">
        <v>33</v>
      </c>
      <c r="K499" s="55">
        <v>1002.2399999999999</v>
      </c>
      <c r="L499" s="55">
        <v>1002.2399999999999</v>
      </c>
      <c r="M499" s="55"/>
      <c r="N499" s="51"/>
      <c r="O499" s="51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143">
        <f t="shared" si="132"/>
        <v>1</v>
      </c>
      <c r="AB499" s="143">
        <f t="shared" si="133"/>
        <v>1002.2399999999999</v>
      </c>
      <c r="AC499" s="143"/>
      <c r="AD499" s="52"/>
      <c r="AE499" s="52"/>
      <c r="AF499" s="52"/>
      <c r="AG499" s="52"/>
      <c r="AH499" s="53"/>
      <c r="AI499" s="53"/>
      <c r="AJ499" s="151"/>
      <c r="AK499" s="147">
        <f t="shared" si="134"/>
        <v>1002.2399999999999</v>
      </c>
      <c r="AL499" s="15"/>
    </row>
    <row r="500" spans="1:38" s="16" customFormat="1" ht="33" customHeight="1" x14ac:dyDescent="0.2">
      <c r="A500" s="218"/>
      <c r="B500" s="194"/>
      <c r="C500" s="67" t="s">
        <v>536</v>
      </c>
      <c r="D500" s="47"/>
      <c r="E500" s="56">
        <v>1</v>
      </c>
      <c r="F500" s="49" t="s">
        <v>29</v>
      </c>
      <c r="G500" s="113" t="s">
        <v>30</v>
      </c>
      <c r="H500" s="113" t="s">
        <v>31</v>
      </c>
      <c r="I500" s="117" t="s">
        <v>32</v>
      </c>
      <c r="J500" s="74" t="s">
        <v>33</v>
      </c>
      <c r="K500" s="55">
        <v>49.686048</v>
      </c>
      <c r="L500" s="55">
        <v>49.686048</v>
      </c>
      <c r="M500" s="55"/>
      <c r="N500" s="51"/>
      <c r="O500" s="51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143">
        <f t="shared" si="132"/>
        <v>1</v>
      </c>
      <c r="AB500" s="143">
        <f t="shared" si="133"/>
        <v>49.686048</v>
      </c>
      <c r="AC500" s="143"/>
      <c r="AD500" s="52"/>
      <c r="AE500" s="52"/>
      <c r="AF500" s="52"/>
      <c r="AG500" s="52"/>
      <c r="AH500" s="53"/>
      <c r="AI500" s="53"/>
      <c r="AJ500" s="151"/>
      <c r="AK500" s="147">
        <f t="shared" si="134"/>
        <v>49.686048</v>
      </c>
      <c r="AL500" s="15"/>
    </row>
    <row r="501" spans="1:38" s="16" customFormat="1" ht="33" customHeight="1" x14ac:dyDescent="0.2">
      <c r="A501" s="218"/>
      <c r="B501" s="194"/>
      <c r="C501" s="67" t="s">
        <v>537</v>
      </c>
      <c r="D501" s="47"/>
      <c r="E501" s="56">
        <v>1</v>
      </c>
      <c r="F501" s="49" t="s">
        <v>29</v>
      </c>
      <c r="G501" s="113" t="s">
        <v>30</v>
      </c>
      <c r="H501" s="113" t="s">
        <v>31</v>
      </c>
      <c r="I501" s="117" t="s">
        <v>32</v>
      </c>
      <c r="J501" s="74" t="s">
        <v>38</v>
      </c>
      <c r="K501" s="55">
        <v>4.34</v>
      </c>
      <c r="L501" s="55">
        <v>4.34</v>
      </c>
      <c r="M501" s="55"/>
      <c r="N501" s="51"/>
      <c r="O501" s="51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143">
        <f t="shared" si="132"/>
        <v>1</v>
      </c>
      <c r="AB501" s="143">
        <f t="shared" si="133"/>
        <v>4.34</v>
      </c>
      <c r="AC501" s="143"/>
      <c r="AD501" s="52"/>
      <c r="AE501" s="52"/>
      <c r="AF501" s="52"/>
      <c r="AG501" s="52"/>
      <c r="AH501" s="53"/>
      <c r="AI501" s="53"/>
      <c r="AJ501" s="151"/>
      <c r="AK501" s="147">
        <f t="shared" si="134"/>
        <v>4.34</v>
      </c>
      <c r="AL501" s="15"/>
    </row>
    <row r="502" spans="1:38" s="16" customFormat="1" ht="33" customHeight="1" x14ac:dyDescent="0.2">
      <c r="A502" s="218"/>
      <c r="B502" s="194"/>
      <c r="C502" s="67" t="s">
        <v>538</v>
      </c>
      <c r="D502" s="47"/>
      <c r="E502" s="56">
        <v>1</v>
      </c>
      <c r="F502" s="49" t="s">
        <v>55</v>
      </c>
      <c r="G502" s="113" t="s">
        <v>30</v>
      </c>
      <c r="H502" s="113" t="s">
        <v>31</v>
      </c>
      <c r="I502" s="117" t="s">
        <v>32</v>
      </c>
      <c r="J502" s="74" t="s">
        <v>33</v>
      </c>
      <c r="K502" s="55">
        <v>254.88000000000002</v>
      </c>
      <c r="L502" s="55">
        <v>254.88000000000002</v>
      </c>
      <c r="M502" s="55"/>
      <c r="N502" s="51"/>
      <c r="O502" s="51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143">
        <f t="shared" ref="AA502:AA565" si="135">E502-M502-O502-Q502-S502-U502-W502</f>
        <v>1</v>
      </c>
      <c r="AB502" s="143">
        <f t="shared" si="133"/>
        <v>254.88000000000002</v>
      </c>
      <c r="AC502" s="143"/>
      <c r="AD502" s="52"/>
      <c r="AE502" s="52"/>
      <c r="AF502" s="52"/>
      <c r="AG502" s="52"/>
      <c r="AH502" s="53"/>
      <c r="AI502" s="53"/>
      <c r="AJ502" s="151"/>
      <c r="AK502" s="147">
        <f t="shared" si="134"/>
        <v>254.88000000000002</v>
      </c>
      <c r="AL502" s="15"/>
    </row>
    <row r="503" spans="1:38" s="16" customFormat="1" ht="33" customHeight="1" x14ac:dyDescent="0.2">
      <c r="A503" s="218"/>
      <c r="B503" s="194"/>
      <c r="C503" s="67" t="s">
        <v>539</v>
      </c>
      <c r="D503" s="47"/>
      <c r="E503" s="56">
        <v>1</v>
      </c>
      <c r="F503" s="49" t="s">
        <v>29</v>
      </c>
      <c r="G503" s="113" t="s">
        <v>30</v>
      </c>
      <c r="H503" s="113" t="s">
        <v>31</v>
      </c>
      <c r="I503" s="117" t="s">
        <v>32</v>
      </c>
      <c r="J503" s="74" t="s">
        <v>33</v>
      </c>
      <c r="K503" s="55">
        <v>124.2</v>
      </c>
      <c r="L503" s="55">
        <v>124.2</v>
      </c>
      <c r="M503" s="55"/>
      <c r="N503" s="51"/>
      <c r="O503" s="51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143">
        <f t="shared" si="135"/>
        <v>1</v>
      </c>
      <c r="AB503" s="143">
        <f t="shared" si="133"/>
        <v>124.2</v>
      </c>
      <c r="AC503" s="143"/>
      <c r="AD503" s="52"/>
      <c r="AE503" s="52"/>
      <c r="AF503" s="52"/>
      <c r="AG503" s="52"/>
      <c r="AH503" s="53"/>
      <c r="AI503" s="53"/>
      <c r="AJ503" s="151"/>
      <c r="AK503" s="147">
        <f t="shared" si="134"/>
        <v>124.2</v>
      </c>
      <c r="AL503" s="15"/>
    </row>
    <row r="504" spans="1:38" s="16" customFormat="1" ht="33" customHeight="1" x14ac:dyDescent="0.2">
      <c r="A504" s="218"/>
      <c r="B504" s="194"/>
      <c r="C504" s="67" t="s">
        <v>540</v>
      </c>
      <c r="D504" s="47"/>
      <c r="E504" s="56">
        <v>1</v>
      </c>
      <c r="F504" s="49" t="s">
        <v>29</v>
      </c>
      <c r="G504" s="113" t="s">
        <v>30</v>
      </c>
      <c r="H504" s="113" t="s">
        <v>31</v>
      </c>
      <c r="I504" s="117" t="s">
        <v>32</v>
      </c>
      <c r="J504" s="74" t="s">
        <v>38</v>
      </c>
      <c r="K504" s="55">
        <v>10.73</v>
      </c>
      <c r="L504" s="55">
        <v>10.73</v>
      </c>
      <c r="M504" s="55"/>
      <c r="N504" s="51"/>
      <c r="O504" s="51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143">
        <f t="shared" si="135"/>
        <v>1</v>
      </c>
      <c r="AB504" s="143">
        <f t="shared" si="133"/>
        <v>10.73</v>
      </c>
      <c r="AC504" s="143"/>
      <c r="AD504" s="52"/>
      <c r="AE504" s="52"/>
      <c r="AF504" s="52"/>
      <c r="AG504" s="52"/>
      <c r="AH504" s="53"/>
      <c r="AI504" s="53"/>
      <c r="AJ504" s="151"/>
      <c r="AK504" s="147">
        <f t="shared" si="134"/>
        <v>10.73</v>
      </c>
      <c r="AL504" s="15"/>
    </row>
    <row r="505" spans="1:38" s="16" customFormat="1" ht="33" customHeight="1" x14ac:dyDescent="0.2">
      <c r="A505" s="218"/>
      <c r="B505" s="194"/>
      <c r="C505" s="67" t="s">
        <v>541</v>
      </c>
      <c r="D505" s="47"/>
      <c r="E505" s="56">
        <v>0</v>
      </c>
      <c r="F505" s="49" t="s">
        <v>29</v>
      </c>
      <c r="G505" s="113" t="s">
        <v>30</v>
      </c>
      <c r="H505" s="113" t="s">
        <v>31</v>
      </c>
      <c r="I505" s="117" t="s">
        <v>32</v>
      </c>
      <c r="J505" s="74" t="s">
        <v>33</v>
      </c>
      <c r="K505" s="55">
        <v>236.52237599999998</v>
      </c>
      <c r="L505" s="55">
        <v>0</v>
      </c>
      <c r="M505" s="55"/>
      <c r="N505" s="51"/>
      <c r="O505" s="51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143">
        <f t="shared" si="135"/>
        <v>0</v>
      </c>
      <c r="AB505" s="143">
        <f t="shared" si="133"/>
        <v>0</v>
      </c>
      <c r="AC505" s="143"/>
      <c r="AD505" s="52"/>
      <c r="AE505" s="52"/>
      <c r="AF505" s="52"/>
      <c r="AG505" s="52"/>
      <c r="AH505" s="53"/>
      <c r="AI505" s="53"/>
      <c r="AJ505" s="151"/>
      <c r="AK505" s="147">
        <f t="shared" si="134"/>
        <v>0</v>
      </c>
      <c r="AL505" s="15"/>
    </row>
    <row r="506" spans="1:38" s="16" customFormat="1" ht="33" customHeight="1" x14ac:dyDescent="0.2">
      <c r="A506" s="218"/>
      <c r="B506" s="194"/>
      <c r="C506" s="67" t="s">
        <v>542</v>
      </c>
      <c r="D506" s="47"/>
      <c r="E506" s="56">
        <v>0</v>
      </c>
      <c r="F506" s="49" t="s">
        <v>543</v>
      </c>
      <c r="G506" s="113" t="s">
        <v>30</v>
      </c>
      <c r="H506" s="113" t="s">
        <v>31</v>
      </c>
      <c r="I506" s="117" t="s">
        <v>32</v>
      </c>
      <c r="J506" s="74" t="s">
        <v>33</v>
      </c>
      <c r="K506" s="55">
        <v>21.836303999999998</v>
      </c>
      <c r="L506" s="55">
        <v>0</v>
      </c>
      <c r="M506" s="55"/>
      <c r="N506" s="51"/>
      <c r="O506" s="51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143">
        <f t="shared" si="135"/>
        <v>0</v>
      </c>
      <c r="AB506" s="143">
        <f t="shared" si="133"/>
        <v>0</v>
      </c>
      <c r="AC506" s="143"/>
      <c r="AD506" s="52"/>
      <c r="AE506" s="52"/>
      <c r="AF506" s="52"/>
      <c r="AG506" s="52"/>
      <c r="AH506" s="53"/>
      <c r="AI506" s="53"/>
      <c r="AJ506" s="151"/>
      <c r="AK506" s="147">
        <f t="shared" si="134"/>
        <v>0</v>
      </c>
      <c r="AL506" s="15"/>
    </row>
    <row r="507" spans="1:38" s="16" customFormat="1" ht="33" customHeight="1" x14ac:dyDescent="0.2">
      <c r="A507" s="218"/>
      <c r="B507" s="194"/>
      <c r="C507" s="67" t="s">
        <v>544</v>
      </c>
      <c r="D507" s="47"/>
      <c r="E507" s="56">
        <v>0</v>
      </c>
      <c r="F507" s="49" t="s">
        <v>543</v>
      </c>
      <c r="G507" s="113" t="s">
        <v>30</v>
      </c>
      <c r="H507" s="113" t="s">
        <v>31</v>
      </c>
      <c r="I507" s="117" t="s">
        <v>32</v>
      </c>
      <c r="J507" s="74" t="s">
        <v>33</v>
      </c>
      <c r="K507" s="55">
        <v>64.406447999999997</v>
      </c>
      <c r="L507" s="55">
        <v>0</v>
      </c>
      <c r="M507" s="55"/>
      <c r="N507" s="51"/>
      <c r="O507" s="51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143">
        <f t="shared" si="135"/>
        <v>0</v>
      </c>
      <c r="AB507" s="143">
        <f t="shared" si="133"/>
        <v>0</v>
      </c>
      <c r="AC507" s="143"/>
      <c r="AD507" s="52"/>
      <c r="AE507" s="52"/>
      <c r="AF507" s="52"/>
      <c r="AG507" s="52"/>
      <c r="AH507" s="53"/>
      <c r="AI507" s="53"/>
      <c r="AJ507" s="151"/>
      <c r="AK507" s="147">
        <f t="shared" si="134"/>
        <v>0</v>
      </c>
      <c r="AL507" s="15"/>
    </row>
    <row r="508" spans="1:38" s="16" customFormat="1" ht="33" customHeight="1" x14ac:dyDescent="0.2">
      <c r="A508" s="218"/>
      <c r="B508" s="194"/>
      <c r="C508" s="67" t="s">
        <v>545</v>
      </c>
      <c r="D508" s="47"/>
      <c r="E508" s="56">
        <v>0</v>
      </c>
      <c r="F508" s="49" t="s">
        <v>82</v>
      </c>
      <c r="G508" s="113" t="s">
        <v>30</v>
      </c>
      <c r="H508" s="113" t="s">
        <v>31</v>
      </c>
      <c r="I508" s="117" t="s">
        <v>32</v>
      </c>
      <c r="J508" s="74" t="s">
        <v>33</v>
      </c>
      <c r="K508" s="55">
        <v>60.510239999999996</v>
      </c>
      <c r="L508" s="55">
        <v>0</v>
      </c>
      <c r="M508" s="55"/>
      <c r="N508" s="51"/>
      <c r="O508" s="51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143">
        <f t="shared" si="135"/>
        <v>0</v>
      </c>
      <c r="AB508" s="143">
        <f t="shared" si="133"/>
        <v>0</v>
      </c>
      <c r="AC508" s="143"/>
      <c r="AD508" s="52"/>
      <c r="AE508" s="52"/>
      <c r="AF508" s="52"/>
      <c r="AG508" s="52"/>
      <c r="AH508" s="53"/>
      <c r="AI508" s="53"/>
      <c r="AJ508" s="151"/>
      <c r="AK508" s="147">
        <f t="shared" si="134"/>
        <v>0</v>
      </c>
      <c r="AL508" s="15"/>
    </row>
    <row r="509" spans="1:38" s="16" customFormat="1" ht="33" customHeight="1" x14ac:dyDescent="0.2">
      <c r="A509" s="218"/>
      <c r="B509" s="194"/>
      <c r="C509" s="67" t="s">
        <v>546</v>
      </c>
      <c r="D509" s="47"/>
      <c r="E509" s="56">
        <v>0</v>
      </c>
      <c r="F509" s="49" t="s">
        <v>82</v>
      </c>
      <c r="G509" s="113" t="s">
        <v>30</v>
      </c>
      <c r="H509" s="113" t="s">
        <v>31</v>
      </c>
      <c r="I509" s="117" t="s">
        <v>32</v>
      </c>
      <c r="J509" s="74" t="s">
        <v>33</v>
      </c>
      <c r="K509" s="55">
        <v>118.3896</v>
      </c>
      <c r="L509" s="55">
        <v>0</v>
      </c>
      <c r="M509" s="55"/>
      <c r="N509" s="51"/>
      <c r="O509" s="51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143">
        <f t="shared" si="135"/>
        <v>0</v>
      </c>
      <c r="AB509" s="143">
        <f t="shared" si="133"/>
        <v>0</v>
      </c>
      <c r="AC509" s="143"/>
      <c r="AD509" s="52"/>
      <c r="AE509" s="52"/>
      <c r="AF509" s="52"/>
      <c r="AG509" s="52"/>
      <c r="AH509" s="53"/>
      <c r="AI509" s="53"/>
      <c r="AJ509" s="151"/>
      <c r="AK509" s="147">
        <f t="shared" si="134"/>
        <v>0</v>
      </c>
      <c r="AL509" s="15"/>
    </row>
    <row r="510" spans="1:38" s="16" customFormat="1" ht="33" customHeight="1" x14ac:dyDescent="0.2">
      <c r="A510" s="218"/>
      <c r="B510" s="194"/>
      <c r="C510" s="67" t="s">
        <v>547</v>
      </c>
      <c r="D510" s="47"/>
      <c r="E510" s="56">
        <v>0</v>
      </c>
      <c r="F510" s="49" t="s">
        <v>82</v>
      </c>
      <c r="G510" s="113" t="s">
        <v>30</v>
      </c>
      <c r="H510" s="113" t="s">
        <v>31</v>
      </c>
      <c r="I510" s="117" t="s">
        <v>32</v>
      </c>
      <c r="J510" s="74" t="s">
        <v>33</v>
      </c>
      <c r="K510" s="55">
        <v>342.01439999999997</v>
      </c>
      <c r="L510" s="55">
        <v>0</v>
      </c>
      <c r="M510" s="55"/>
      <c r="N510" s="51"/>
      <c r="O510" s="51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143">
        <f t="shared" si="135"/>
        <v>0</v>
      </c>
      <c r="AB510" s="143">
        <f t="shared" si="133"/>
        <v>0</v>
      </c>
      <c r="AC510" s="143"/>
      <c r="AD510" s="52"/>
      <c r="AE510" s="52"/>
      <c r="AF510" s="52"/>
      <c r="AG510" s="52"/>
      <c r="AH510" s="53"/>
      <c r="AI510" s="53"/>
      <c r="AJ510" s="151"/>
      <c r="AK510" s="147">
        <f t="shared" si="134"/>
        <v>0</v>
      </c>
      <c r="AL510" s="15"/>
    </row>
    <row r="511" spans="1:38" s="16" customFormat="1" ht="33" customHeight="1" x14ac:dyDescent="0.2">
      <c r="A511" s="218"/>
      <c r="B511" s="194"/>
      <c r="C511" s="67" t="s">
        <v>548</v>
      </c>
      <c r="D511" s="47"/>
      <c r="E511" s="56">
        <v>0</v>
      </c>
      <c r="F511" s="49" t="s">
        <v>82</v>
      </c>
      <c r="G511" s="113" t="s">
        <v>30</v>
      </c>
      <c r="H511" s="113" t="s">
        <v>31</v>
      </c>
      <c r="I511" s="117" t="s">
        <v>32</v>
      </c>
      <c r="J511" s="74" t="s">
        <v>33</v>
      </c>
      <c r="K511" s="55">
        <v>1841.616</v>
      </c>
      <c r="L511" s="55">
        <v>0</v>
      </c>
      <c r="M511" s="55"/>
      <c r="N511" s="51"/>
      <c r="O511" s="51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143">
        <f t="shared" si="135"/>
        <v>0</v>
      </c>
      <c r="AB511" s="143">
        <f t="shared" si="133"/>
        <v>0</v>
      </c>
      <c r="AC511" s="143"/>
      <c r="AD511" s="52"/>
      <c r="AE511" s="52"/>
      <c r="AF511" s="52"/>
      <c r="AG511" s="52"/>
      <c r="AH511" s="53"/>
      <c r="AI511" s="53"/>
      <c r="AJ511" s="151"/>
      <c r="AK511" s="147">
        <f t="shared" si="134"/>
        <v>0</v>
      </c>
      <c r="AL511" s="15"/>
    </row>
    <row r="512" spans="1:38" s="16" customFormat="1" ht="33" customHeight="1" x14ac:dyDescent="0.2">
      <c r="A512" s="218"/>
      <c r="B512" s="194"/>
      <c r="C512" s="67" t="s">
        <v>549</v>
      </c>
      <c r="D512" s="47"/>
      <c r="E512" s="56">
        <v>100</v>
      </c>
      <c r="F512" s="49" t="s">
        <v>82</v>
      </c>
      <c r="G512" s="113" t="s">
        <v>30</v>
      </c>
      <c r="H512" s="113" t="s">
        <v>31</v>
      </c>
      <c r="I512" s="117" t="s">
        <v>32</v>
      </c>
      <c r="J512" s="74" t="s">
        <v>33</v>
      </c>
      <c r="K512" s="55">
        <f>L512/E512</f>
        <v>142.67860000000002</v>
      </c>
      <c r="L512" s="55">
        <v>14267.86</v>
      </c>
      <c r="M512" s="55"/>
      <c r="N512" s="51"/>
      <c r="O512" s="51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143">
        <f t="shared" si="135"/>
        <v>100</v>
      </c>
      <c r="AB512" s="143">
        <f t="shared" si="133"/>
        <v>14267.86</v>
      </c>
      <c r="AC512" s="143"/>
      <c r="AD512" s="52"/>
      <c r="AE512" s="52"/>
      <c r="AF512" s="52"/>
      <c r="AG512" s="52"/>
      <c r="AH512" s="53"/>
      <c r="AI512" s="53"/>
      <c r="AJ512" s="151"/>
      <c r="AK512" s="147">
        <f t="shared" si="134"/>
        <v>14267.86</v>
      </c>
      <c r="AL512" s="15"/>
    </row>
    <row r="513" spans="1:38" s="16" customFormat="1" ht="33" customHeight="1" x14ac:dyDescent="0.2">
      <c r="A513" s="218"/>
      <c r="B513" s="194"/>
      <c r="C513" s="67" t="s">
        <v>550</v>
      </c>
      <c r="D513" s="47"/>
      <c r="E513" s="56">
        <v>0</v>
      </c>
      <c r="F513" s="49" t="s">
        <v>29</v>
      </c>
      <c r="G513" s="113" t="s">
        <v>30</v>
      </c>
      <c r="H513" s="113" t="s">
        <v>31</v>
      </c>
      <c r="I513" s="117" t="s">
        <v>32</v>
      </c>
      <c r="J513" s="74" t="s">
        <v>33</v>
      </c>
      <c r="K513" s="55">
        <v>1067.523408</v>
      </c>
      <c r="L513" s="55">
        <v>0</v>
      </c>
      <c r="M513" s="55"/>
      <c r="N513" s="51"/>
      <c r="O513" s="51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143">
        <f t="shared" si="135"/>
        <v>0</v>
      </c>
      <c r="AB513" s="143">
        <f t="shared" si="133"/>
        <v>0</v>
      </c>
      <c r="AC513" s="143"/>
      <c r="AD513" s="52"/>
      <c r="AE513" s="52"/>
      <c r="AF513" s="52"/>
      <c r="AG513" s="52"/>
      <c r="AH513" s="53"/>
      <c r="AI513" s="53"/>
      <c r="AJ513" s="151"/>
      <c r="AK513" s="147">
        <f t="shared" si="134"/>
        <v>0</v>
      </c>
      <c r="AL513" s="15"/>
    </row>
    <row r="514" spans="1:38" s="16" customFormat="1" ht="33" customHeight="1" x14ac:dyDescent="0.2">
      <c r="A514" s="218"/>
      <c r="B514" s="194"/>
      <c r="C514" s="67" t="s">
        <v>551</v>
      </c>
      <c r="D514" s="47"/>
      <c r="E514" s="56">
        <v>0</v>
      </c>
      <c r="F514" s="49" t="s">
        <v>29</v>
      </c>
      <c r="G514" s="113" t="s">
        <v>30</v>
      </c>
      <c r="H514" s="113" t="s">
        <v>31</v>
      </c>
      <c r="I514" s="117" t="s">
        <v>32</v>
      </c>
      <c r="J514" s="74" t="s">
        <v>33</v>
      </c>
      <c r="K514" s="55">
        <v>1251.1337759999999</v>
      </c>
      <c r="L514" s="55">
        <v>0</v>
      </c>
      <c r="M514" s="55"/>
      <c r="N514" s="51"/>
      <c r="O514" s="51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143">
        <f t="shared" si="135"/>
        <v>0</v>
      </c>
      <c r="AB514" s="143">
        <f t="shared" si="133"/>
        <v>0</v>
      </c>
      <c r="AC514" s="143"/>
      <c r="AD514" s="52"/>
      <c r="AE514" s="52"/>
      <c r="AF514" s="52"/>
      <c r="AG514" s="52"/>
      <c r="AH514" s="53"/>
      <c r="AI514" s="53"/>
      <c r="AJ514" s="151"/>
      <c r="AK514" s="147">
        <f t="shared" si="134"/>
        <v>0</v>
      </c>
      <c r="AL514" s="15"/>
    </row>
    <row r="515" spans="1:38" s="16" customFormat="1" ht="33" customHeight="1" x14ac:dyDescent="0.2">
      <c r="A515" s="218"/>
      <c r="B515" s="194"/>
      <c r="C515" s="67" t="s">
        <v>552</v>
      </c>
      <c r="D515" s="47"/>
      <c r="E515" s="56">
        <v>0</v>
      </c>
      <c r="F515" s="49" t="s">
        <v>553</v>
      </c>
      <c r="G515" s="113" t="s">
        <v>30</v>
      </c>
      <c r="H515" s="113" t="s">
        <v>31</v>
      </c>
      <c r="I515" s="117" t="s">
        <v>32</v>
      </c>
      <c r="J515" s="74" t="s">
        <v>33</v>
      </c>
      <c r="K515" s="55">
        <v>128.51848799999999</v>
      </c>
      <c r="L515" s="55">
        <v>0</v>
      </c>
      <c r="M515" s="55"/>
      <c r="N515" s="51"/>
      <c r="O515" s="51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143">
        <f t="shared" si="135"/>
        <v>0</v>
      </c>
      <c r="AB515" s="143">
        <f t="shared" si="133"/>
        <v>0</v>
      </c>
      <c r="AC515" s="143"/>
      <c r="AD515" s="52"/>
      <c r="AE515" s="52"/>
      <c r="AF515" s="52"/>
      <c r="AG515" s="52"/>
      <c r="AH515" s="53"/>
      <c r="AI515" s="53"/>
      <c r="AJ515" s="151"/>
      <c r="AK515" s="147">
        <f t="shared" si="134"/>
        <v>0</v>
      </c>
      <c r="AL515" s="15"/>
    </row>
    <row r="516" spans="1:38" s="16" customFormat="1" ht="33" customHeight="1" x14ac:dyDescent="0.2">
      <c r="A516" s="218"/>
      <c r="B516" s="194"/>
      <c r="C516" s="67" t="s">
        <v>554</v>
      </c>
      <c r="D516" s="47"/>
      <c r="E516" s="56">
        <v>1</v>
      </c>
      <c r="F516" s="49" t="s">
        <v>29</v>
      </c>
      <c r="G516" s="113" t="s">
        <v>30</v>
      </c>
      <c r="H516" s="113" t="s">
        <v>31</v>
      </c>
      <c r="I516" s="117" t="s">
        <v>32</v>
      </c>
      <c r="J516" s="74" t="s">
        <v>33</v>
      </c>
      <c r="K516" s="55">
        <v>3672.0108000000005</v>
      </c>
      <c r="L516" s="55">
        <v>3672.0108000000005</v>
      </c>
      <c r="M516" s="55"/>
      <c r="N516" s="51"/>
      <c r="O516" s="51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143">
        <f t="shared" si="135"/>
        <v>1</v>
      </c>
      <c r="AB516" s="143">
        <f t="shared" si="133"/>
        <v>3672.0108000000005</v>
      </c>
      <c r="AC516" s="143"/>
      <c r="AD516" s="52"/>
      <c r="AE516" s="52"/>
      <c r="AF516" s="52"/>
      <c r="AG516" s="52"/>
      <c r="AH516" s="53"/>
      <c r="AI516" s="53"/>
      <c r="AJ516" s="151"/>
      <c r="AK516" s="147">
        <f t="shared" si="134"/>
        <v>3672.0108000000005</v>
      </c>
      <c r="AL516" s="15"/>
    </row>
    <row r="517" spans="1:38" s="16" customFormat="1" ht="33" customHeight="1" x14ac:dyDescent="0.2">
      <c r="A517" s="218"/>
      <c r="B517" s="194"/>
      <c r="C517" s="67" t="s">
        <v>555</v>
      </c>
      <c r="D517" s="47"/>
      <c r="E517" s="56">
        <v>1</v>
      </c>
      <c r="F517" s="49" t="s">
        <v>29</v>
      </c>
      <c r="G517" s="113" t="s">
        <v>30</v>
      </c>
      <c r="H517" s="113" t="s">
        <v>31</v>
      </c>
      <c r="I517" s="117" t="s">
        <v>32</v>
      </c>
      <c r="J517" s="74" t="s">
        <v>33</v>
      </c>
      <c r="K517" s="55">
        <v>21.598271999999998</v>
      </c>
      <c r="L517" s="55">
        <v>21.598271999999998</v>
      </c>
      <c r="M517" s="55"/>
      <c r="N517" s="51"/>
      <c r="O517" s="51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143">
        <f t="shared" si="135"/>
        <v>1</v>
      </c>
      <c r="AB517" s="143">
        <f t="shared" si="133"/>
        <v>21.598271999999998</v>
      </c>
      <c r="AC517" s="143"/>
      <c r="AD517" s="52"/>
      <c r="AE517" s="52"/>
      <c r="AF517" s="52"/>
      <c r="AG517" s="52"/>
      <c r="AH517" s="53"/>
      <c r="AI517" s="53"/>
      <c r="AJ517" s="151"/>
      <c r="AK517" s="147">
        <f t="shared" si="134"/>
        <v>21.598271999999998</v>
      </c>
      <c r="AL517" s="15"/>
    </row>
    <row r="518" spans="1:38" s="16" customFormat="1" ht="33" customHeight="1" x14ac:dyDescent="0.2">
      <c r="A518" s="218"/>
      <c r="B518" s="194"/>
      <c r="C518" s="67" t="s">
        <v>556</v>
      </c>
      <c r="D518" s="47"/>
      <c r="E518" s="56">
        <v>0</v>
      </c>
      <c r="F518" s="49" t="s">
        <v>218</v>
      </c>
      <c r="G518" s="113" t="s">
        <v>30</v>
      </c>
      <c r="H518" s="113" t="s">
        <v>31</v>
      </c>
      <c r="I518" s="117" t="s">
        <v>32</v>
      </c>
      <c r="J518" s="74" t="s">
        <v>33</v>
      </c>
      <c r="K518" s="55">
        <v>75.578399999999988</v>
      </c>
      <c r="L518" s="55">
        <v>0</v>
      </c>
      <c r="M518" s="55"/>
      <c r="N518" s="51"/>
      <c r="O518" s="51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143">
        <f t="shared" si="135"/>
        <v>0</v>
      </c>
      <c r="AB518" s="143">
        <f t="shared" si="133"/>
        <v>0</v>
      </c>
      <c r="AC518" s="143"/>
      <c r="AD518" s="52"/>
      <c r="AE518" s="52"/>
      <c r="AF518" s="52"/>
      <c r="AG518" s="52"/>
      <c r="AH518" s="53"/>
      <c r="AI518" s="53"/>
      <c r="AJ518" s="151"/>
      <c r="AK518" s="147">
        <f t="shared" si="134"/>
        <v>0</v>
      </c>
      <c r="AL518" s="15"/>
    </row>
    <row r="519" spans="1:38" s="16" customFormat="1" ht="33" customHeight="1" x14ac:dyDescent="0.2">
      <c r="A519" s="218"/>
      <c r="B519" s="194"/>
      <c r="C519" s="67" t="s">
        <v>557</v>
      </c>
      <c r="D519" s="47"/>
      <c r="E519" s="56">
        <v>0</v>
      </c>
      <c r="F519" s="49" t="s">
        <v>29</v>
      </c>
      <c r="G519" s="113" t="s">
        <v>30</v>
      </c>
      <c r="H519" s="113" t="s">
        <v>31</v>
      </c>
      <c r="I519" s="117" t="s">
        <v>32</v>
      </c>
      <c r="J519" s="74" t="s">
        <v>38</v>
      </c>
      <c r="K519" s="55">
        <v>630.15839999999992</v>
      </c>
      <c r="L519" s="55">
        <v>0</v>
      </c>
      <c r="M519" s="55"/>
      <c r="N519" s="51"/>
      <c r="O519" s="51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143">
        <f t="shared" si="135"/>
        <v>0</v>
      </c>
      <c r="AB519" s="143">
        <f t="shared" si="133"/>
        <v>0</v>
      </c>
      <c r="AC519" s="143"/>
      <c r="AD519" s="52"/>
      <c r="AE519" s="52"/>
      <c r="AF519" s="52"/>
      <c r="AG519" s="52"/>
      <c r="AH519" s="53"/>
      <c r="AI519" s="53"/>
      <c r="AJ519" s="151"/>
      <c r="AK519" s="147">
        <f t="shared" si="134"/>
        <v>0</v>
      </c>
      <c r="AL519" s="15"/>
    </row>
    <row r="520" spans="1:38" s="16" customFormat="1" ht="33" customHeight="1" x14ac:dyDescent="0.2">
      <c r="A520" s="218"/>
      <c r="B520" s="194"/>
      <c r="C520" s="67" t="s">
        <v>558</v>
      </c>
      <c r="D520" s="47"/>
      <c r="E520" s="56">
        <v>0</v>
      </c>
      <c r="F520" s="49" t="s">
        <v>29</v>
      </c>
      <c r="G520" s="113" t="s">
        <v>30</v>
      </c>
      <c r="H520" s="113" t="s">
        <v>31</v>
      </c>
      <c r="I520" s="117" t="s">
        <v>32</v>
      </c>
      <c r="J520" s="74" t="s">
        <v>33</v>
      </c>
      <c r="K520" s="55">
        <v>395.88480000000004</v>
      </c>
      <c r="L520" s="55">
        <v>0</v>
      </c>
      <c r="M520" s="55"/>
      <c r="N520" s="51"/>
      <c r="O520" s="51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143">
        <f t="shared" si="135"/>
        <v>0</v>
      </c>
      <c r="AB520" s="143">
        <f t="shared" si="133"/>
        <v>0</v>
      </c>
      <c r="AC520" s="143"/>
      <c r="AD520" s="52"/>
      <c r="AE520" s="52"/>
      <c r="AF520" s="52"/>
      <c r="AG520" s="52"/>
      <c r="AH520" s="53"/>
      <c r="AI520" s="53"/>
      <c r="AJ520" s="151"/>
      <c r="AK520" s="147">
        <f t="shared" si="134"/>
        <v>0</v>
      </c>
      <c r="AL520" s="15"/>
    </row>
    <row r="521" spans="1:38" s="16" customFormat="1" ht="33" customHeight="1" x14ac:dyDescent="0.2">
      <c r="A521" s="218"/>
      <c r="B521" s="194"/>
      <c r="C521" s="67" t="s">
        <v>559</v>
      </c>
      <c r="D521" s="47"/>
      <c r="E521" s="56">
        <v>0</v>
      </c>
      <c r="F521" s="49" t="s">
        <v>296</v>
      </c>
      <c r="G521" s="113" t="s">
        <v>30</v>
      </c>
      <c r="H521" s="113" t="s">
        <v>31</v>
      </c>
      <c r="I521" s="117" t="s">
        <v>32</v>
      </c>
      <c r="J521" s="74" t="s">
        <v>33</v>
      </c>
      <c r="K521" s="55">
        <v>36.72</v>
      </c>
      <c r="L521" s="55">
        <v>0</v>
      </c>
      <c r="M521" s="55"/>
      <c r="N521" s="51"/>
      <c r="O521" s="51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143">
        <f t="shared" si="135"/>
        <v>0</v>
      </c>
      <c r="AB521" s="143">
        <f t="shared" si="133"/>
        <v>0</v>
      </c>
      <c r="AC521" s="143"/>
      <c r="AD521" s="52"/>
      <c r="AE521" s="52"/>
      <c r="AF521" s="52"/>
      <c r="AG521" s="52"/>
      <c r="AH521" s="53"/>
      <c r="AI521" s="53"/>
      <c r="AJ521" s="151"/>
      <c r="AK521" s="147">
        <f t="shared" si="134"/>
        <v>0</v>
      </c>
      <c r="AL521" s="15"/>
    </row>
    <row r="522" spans="1:38" s="16" customFormat="1" ht="33" customHeight="1" x14ac:dyDescent="0.2">
      <c r="A522" s="218"/>
      <c r="B522" s="194"/>
      <c r="C522" s="67" t="s">
        <v>560</v>
      </c>
      <c r="D522" s="47"/>
      <c r="E522" s="56">
        <v>0</v>
      </c>
      <c r="F522" s="49" t="s">
        <v>561</v>
      </c>
      <c r="G522" s="113" t="s">
        <v>30</v>
      </c>
      <c r="H522" s="113" t="s">
        <v>31</v>
      </c>
      <c r="I522" s="117" t="s">
        <v>32</v>
      </c>
      <c r="J522" s="74" t="s">
        <v>33</v>
      </c>
      <c r="K522" s="55">
        <v>810</v>
      </c>
      <c r="L522" s="55">
        <v>0</v>
      </c>
      <c r="M522" s="55"/>
      <c r="N522" s="51"/>
      <c r="O522" s="51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143">
        <f t="shared" si="135"/>
        <v>0</v>
      </c>
      <c r="AB522" s="143">
        <f t="shared" si="133"/>
        <v>0</v>
      </c>
      <c r="AC522" s="143"/>
      <c r="AD522" s="52"/>
      <c r="AE522" s="52"/>
      <c r="AF522" s="52"/>
      <c r="AG522" s="52"/>
      <c r="AH522" s="53"/>
      <c r="AI522" s="53"/>
      <c r="AJ522" s="151"/>
      <c r="AK522" s="147">
        <f t="shared" si="134"/>
        <v>0</v>
      </c>
      <c r="AL522" s="15"/>
    </row>
    <row r="523" spans="1:38" s="16" customFormat="1" ht="33" customHeight="1" x14ac:dyDescent="0.2">
      <c r="A523" s="218"/>
      <c r="B523" s="194"/>
      <c r="C523" s="67" t="s">
        <v>562</v>
      </c>
      <c r="D523" s="47"/>
      <c r="E523" s="56">
        <v>0</v>
      </c>
      <c r="F523" s="49" t="s">
        <v>563</v>
      </c>
      <c r="G523" s="113" t="s">
        <v>30</v>
      </c>
      <c r="H523" s="113" t="s">
        <v>31</v>
      </c>
      <c r="I523" s="117" t="s">
        <v>32</v>
      </c>
      <c r="J523" s="74" t="s">
        <v>33</v>
      </c>
      <c r="K523" s="55">
        <v>318.59956800000003</v>
      </c>
      <c r="L523" s="55">
        <v>0</v>
      </c>
      <c r="M523" s="55"/>
      <c r="N523" s="51"/>
      <c r="O523" s="51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143">
        <f t="shared" si="135"/>
        <v>0</v>
      </c>
      <c r="AB523" s="143">
        <f t="shared" si="133"/>
        <v>0</v>
      </c>
      <c r="AC523" s="143"/>
      <c r="AD523" s="52"/>
      <c r="AE523" s="52"/>
      <c r="AF523" s="52"/>
      <c r="AG523" s="52"/>
      <c r="AH523" s="53"/>
      <c r="AI523" s="53"/>
      <c r="AJ523" s="151"/>
      <c r="AK523" s="147">
        <f t="shared" si="134"/>
        <v>0</v>
      </c>
      <c r="AL523" s="15"/>
    </row>
    <row r="524" spans="1:38" s="16" customFormat="1" ht="33" customHeight="1" x14ac:dyDescent="0.2">
      <c r="A524" s="218"/>
      <c r="B524" s="194"/>
      <c r="C524" s="67" t="s">
        <v>564</v>
      </c>
      <c r="D524" s="47"/>
      <c r="E524" s="56">
        <v>0</v>
      </c>
      <c r="F524" s="49" t="s">
        <v>563</v>
      </c>
      <c r="G524" s="113" t="s">
        <v>30</v>
      </c>
      <c r="H524" s="113" t="s">
        <v>31</v>
      </c>
      <c r="I524" s="117" t="s">
        <v>32</v>
      </c>
      <c r="J524" s="74" t="s">
        <v>33</v>
      </c>
      <c r="K524" s="55">
        <v>669.6</v>
      </c>
      <c r="L524" s="55">
        <v>0</v>
      </c>
      <c r="M524" s="55"/>
      <c r="N524" s="51"/>
      <c r="O524" s="51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143">
        <f t="shared" si="135"/>
        <v>0</v>
      </c>
      <c r="AB524" s="143">
        <f t="shared" si="133"/>
        <v>0</v>
      </c>
      <c r="AC524" s="143"/>
      <c r="AD524" s="52"/>
      <c r="AE524" s="52"/>
      <c r="AF524" s="52"/>
      <c r="AG524" s="52"/>
      <c r="AH524" s="53"/>
      <c r="AI524" s="53"/>
      <c r="AJ524" s="151"/>
      <c r="AK524" s="147">
        <f t="shared" si="134"/>
        <v>0</v>
      </c>
      <c r="AL524" s="15"/>
    </row>
    <row r="525" spans="1:38" s="16" customFormat="1" ht="33" customHeight="1" x14ac:dyDescent="0.2">
      <c r="A525" s="218"/>
      <c r="B525" s="194"/>
      <c r="C525" s="67" t="s">
        <v>565</v>
      </c>
      <c r="D525" s="47"/>
      <c r="E525" s="56">
        <v>0</v>
      </c>
      <c r="F525" s="49" t="s">
        <v>566</v>
      </c>
      <c r="G525" s="113" t="s">
        <v>30</v>
      </c>
      <c r="H525" s="113" t="s">
        <v>31</v>
      </c>
      <c r="I525" s="117" t="s">
        <v>32</v>
      </c>
      <c r="J525" s="74" t="s">
        <v>33</v>
      </c>
      <c r="K525" s="55">
        <v>734.40000000000009</v>
      </c>
      <c r="L525" s="55">
        <v>0</v>
      </c>
      <c r="M525" s="55"/>
      <c r="N525" s="51"/>
      <c r="O525" s="51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143">
        <f t="shared" si="135"/>
        <v>0</v>
      </c>
      <c r="AB525" s="143">
        <f t="shared" si="133"/>
        <v>0</v>
      </c>
      <c r="AC525" s="143"/>
      <c r="AD525" s="52"/>
      <c r="AE525" s="52"/>
      <c r="AF525" s="52"/>
      <c r="AG525" s="52"/>
      <c r="AH525" s="53"/>
      <c r="AI525" s="53"/>
      <c r="AJ525" s="151"/>
      <c r="AK525" s="147">
        <f t="shared" si="134"/>
        <v>0</v>
      </c>
      <c r="AL525" s="15"/>
    </row>
    <row r="526" spans="1:38" s="16" customFormat="1" ht="33" customHeight="1" x14ac:dyDescent="0.2">
      <c r="A526" s="218"/>
      <c r="B526" s="194"/>
      <c r="C526" s="67" t="s">
        <v>567</v>
      </c>
      <c r="D526" s="47"/>
      <c r="E526" s="56">
        <v>0</v>
      </c>
      <c r="F526" s="49" t="s">
        <v>563</v>
      </c>
      <c r="G526" s="113" t="s">
        <v>30</v>
      </c>
      <c r="H526" s="113" t="s">
        <v>31</v>
      </c>
      <c r="I526" s="117" t="s">
        <v>32</v>
      </c>
      <c r="J526" s="74" t="s">
        <v>33</v>
      </c>
      <c r="K526" s="55">
        <v>551.23199999999997</v>
      </c>
      <c r="L526" s="55">
        <v>0</v>
      </c>
      <c r="M526" s="55"/>
      <c r="N526" s="51"/>
      <c r="O526" s="51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143">
        <f t="shared" si="135"/>
        <v>0</v>
      </c>
      <c r="AB526" s="143">
        <f t="shared" si="133"/>
        <v>0</v>
      </c>
      <c r="AC526" s="143"/>
      <c r="AD526" s="52"/>
      <c r="AE526" s="52"/>
      <c r="AF526" s="52"/>
      <c r="AG526" s="52"/>
      <c r="AH526" s="53"/>
      <c r="AI526" s="53"/>
      <c r="AJ526" s="151"/>
      <c r="AK526" s="147">
        <f t="shared" si="134"/>
        <v>0</v>
      </c>
      <c r="AL526" s="15"/>
    </row>
    <row r="527" spans="1:38" s="16" customFormat="1" ht="33" customHeight="1" x14ac:dyDescent="0.2">
      <c r="A527" s="218"/>
      <c r="B527" s="194"/>
      <c r="C527" s="67" t="s">
        <v>568</v>
      </c>
      <c r="D527" s="47"/>
      <c r="E527" s="56">
        <v>0</v>
      </c>
      <c r="F527" s="49" t="s">
        <v>566</v>
      </c>
      <c r="G527" s="113" t="s">
        <v>30</v>
      </c>
      <c r="H527" s="113" t="s">
        <v>31</v>
      </c>
      <c r="I527" s="117" t="s">
        <v>32</v>
      </c>
      <c r="J527" s="74" t="s">
        <v>33</v>
      </c>
      <c r="K527" s="55">
        <v>918.00000000000011</v>
      </c>
      <c r="L527" s="55">
        <v>0</v>
      </c>
      <c r="M527" s="55"/>
      <c r="N527" s="51"/>
      <c r="O527" s="51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143">
        <f t="shared" si="135"/>
        <v>0</v>
      </c>
      <c r="AB527" s="143">
        <f t="shared" si="133"/>
        <v>0</v>
      </c>
      <c r="AC527" s="143"/>
      <c r="AD527" s="52"/>
      <c r="AE527" s="52"/>
      <c r="AF527" s="52"/>
      <c r="AG527" s="52"/>
      <c r="AH527" s="53"/>
      <c r="AI527" s="53"/>
      <c r="AJ527" s="151"/>
      <c r="AK527" s="147">
        <f t="shared" si="134"/>
        <v>0</v>
      </c>
      <c r="AL527" s="15"/>
    </row>
    <row r="528" spans="1:38" s="16" customFormat="1" ht="33" customHeight="1" x14ac:dyDescent="0.2">
      <c r="A528" s="218"/>
      <c r="B528" s="194"/>
      <c r="C528" s="67" t="s">
        <v>569</v>
      </c>
      <c r="D528" s="47"/>
      <c r="E528" s="56">
        <v>0</v>
      </c>
      <c r="F528" s="49" t="s">
        <v>566</v>
      </c>
      <c r="G528" s="113" t="s">
        <v>30</v>
      </c>
      <c r="H528" s="113" t="s">
        <v>31</v>
      </c>
      <c r="I528" s="117" t="s">
        <v>32</v>
      </c>
      <c r="J528" s="74" t="s">
        <v>33</v>
      </c>
      <c r="K528" s="55">
        <v>1512</v>
      </c>
      <c r="L528" s="55">
        <v>0</v>
      </c>
      <c r="M528" s="55"/>
      <c r="N528" s="51"/>
      <c r="O528" s="51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143">
        <f t="shared" si="135"/>
        <v>0</v>
      </c>
      <c r="AB528" s="143">
        <f t="shared" si="133"/>
        <v>0</v>
      </c>
      <c r="AC528" s="143"/>
      <c r="AD528" s="52"/>
      <c r="AE528" s="52"/>
      <c r="AF528" s="52"/>
      <c r="AG528" s="52"/>
      <c r="AH528" s="53"/>
      <c r="AI528" s="53"/>
      <c r="AJ528" s="151"/>
      <c r="AK528" s="147">
        <f t="shared" si="134"/>
        <v>0</v>
      </c>
      <c r="AL528" s="15"/>
    </row>
    <row r="529" spans="1:38" s="16" customFormat="1" ht="33" customHeight="1" x14ac:dyDescent="0.2">
      <c r="A529" s="218"/>
      <c r="B529" s="194"/>
      <c r="C529" s="67" t="s">
        <v>570</v>
      </c>
      <c r="D529" s="47"/>
      <c r="E529" s="56">
        <v>0</v>
      </c>
      <c r="F529" s="49" t="s">
        <v>566</v>
      </c>
      <c r="G529" s="113" t="s">
        <v>30</v>
      </c>
      <c r="H529" s="113" t="s">
        <v>31</v>
      </c>
      <c r="I529" s="117" t="s">
        <v>32</v>
      </c>
      <c r="J529" s="74" t="s">
        <v>33</v>
      </c>
      <c r="K529" s="55">
        <v>1728</v>
      </c>
      <c r="L529" s="55">
        <v>0</v>
      </c>
      <c r="M529" s="55"/>
      <c r="N529" s="51"/>
      <c r="O529" s="51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143">
        <f t="shared" si="135"/>
        <v>0</v>
      </c>
      <c r="AB529" s="143">
        <f t="shared" si="133"/>
        <v>0</v>
      </c>
      <c r="AC529" s="143"/>
      <c r="AD529" s="52"/>
      <c r="AE529" s="52"/>
      <c r="AF529" s="52"/>
      <c r="AG529" s="52"/>
      <c r="AH529" s="53"/>
      <c r="AI529" s="53"/>
      <c r="AJ529" s="151"/>
      <c r="AK529" s="147">
        <f t="shared" si="134"/>
        <v>0</v>
      </c>
      <c r="AL529" s="15"/>
    </row>
    <row r="530" spans="1:38" s="16" customFormat="1" ht="33" customHeight="1" x14ac:dyDescent="0.2">
      <c r="A530" s="218"/>
      <c r="B530" s="194"/>
      <c r="C530" s="67" t="s">
        <v>571</v>
      </c>
      <c r="D530" s="47"/>
      <c r="E530" s="56">
        <v>1</v>
      </c>
      <c r="F530" s="49" t="s">
        <v>566</v>
      </c>
      <c r="G530" s="113" t="s">
        <v>30</v>
      </c>
      <c r="H530" s="113" t="s">
        <v>31</v>
      </c>
      <c r="I530" s="117" t="s">
        <v>32</v>
      </c>
      <c r="J530" s="74" t="s">
        <v>33</v>
      </c>
      <c r="K530" s="55">
        <v>2052</v>
      </c>
      <c r="L530" s="55">
        <v>2052</v>
      </c>
      <c r="M530" s="55"/>
      <c r="N530" s="51"/>
      <c r="O530" s="51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143">
        <f t="shared" si="135"/>
        <v>1</v>
      </c>
      <c r="AB530" s="143">
        <f t="shared" si="133"/>
        <v>2052</v>
      </c>
      <c r="AC530" s="143"/>
      <c r="AD530" s="52"/>
      <c r="AE530" s="52"/>
      <c r="AF530" s="52"/>
      <c r="AG530" s="52"/>
      <c r="AH530" s="53"/>
      <c r="AI530" s="53"/>
      <c r="AJ530" s="151"/>
      <c r="AK530" s="147">
        <f t="shared" si="134"/>
        <v>2052</v>
      </c>
      <c r="AL530" s="15"/>
    </row>
    <row r="531" spans="1:38" s="16" customFormat="1" ht="33" customHeight="1" x14ac:dyDescent="0.2">
      <c r="A531" s="218"/>
      <c r="B531" s="194"/>
      <c r="C531" s="67" t="s">
        <v>572</v>
      </c>
      <c r="D531" s="47"/>
      <c r="E531" s="56">
        <v>1</v>
      </c>
      <c r="F531" s="49" t="s">
        <v>563</v>
      </c>
      <c r="G531" s="113" t="s">
        <v>30</v>
      </c>
      <c r="H531" s="113" t="s">
        <v>31</v>
      </c>
      <c r="I531" s="117" t="s">
        <v>32</v>
      </c>
      <c r="J531" s="74" t="s">
        <v>33</v>
      </c>
      <c r="K531" s="55">
        <v>551.23199999999997</v>
      </c>
      <c r="L531" s="55">
        <v>551.23199999999997</v>
      </c>
      <c r="M531" s="55"/>
      <c r="N531" s="51"/>
      <c r="O531" s="51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143">
        <f t="shared" si="135"/>
        <v>1</v>
      </c>
      <c r="AB531" s="143">
        <f t="shared" si="133"/>
        <v>551.23199999999997</v>
      </c>
      <c r="AC531" s="143"/>
      <c r="AD531" s="52"/>
      <c r="AE531" s="52"/>
      <c r="AF531" s="52"/>
      <c r="AG531" s="52"/>
      <c r="AH531" s="53"/>
      <c r="AI531" s="53"/>
      <c r="AJ531" s="151"/>
      <c r="AK531" s="147">
        <f t="shared" si="134"/>
        <v>551.23199999999997</v>
      </c>
      <c r="AL531" s="15"/>
    </row>
    <row r="532" spans="1:38" s="16" customFormat="1" ht="33" customHeight="1" x14ac:dyDescent="0.2">
      <c r="A532" s="218"/>
      <c r="B532" s="194"/>
      <c r="C532" s="67" t="s">
        <v>573</v>
      </c>
      <c r="D532" s="47"/>
      <c r="E532" s="56">
        <v>1</v>
      </c>
      <c r="F532" s="49" t="s">
        <v>563</v>
      </c>
      <c r="G532" s="113" t="s">
        <v>30</v>
      </c>
      <c r="H532" s="113" t="s">
        <v>31</v>
      </c>
      <c r="I532" s="117" t="s">
        <v>32</v>
      </c>
      <c r="J532" s="74" t="s">
        <v>33</v>
      </c>
      <c r="K532" s="55">
        <v>651.45600000000002</v>
      </c>
      <c r="L532" s="55">
        <v>651.45600000000002</v>
      </c>
      <c r="M532" s="55"/>
      <c r="N532" s="51"/>
      <c r="O532" s="51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143">
        <f t="shared" si="135"/>
        <v>1</v>
      </c>
      <c r="AB532" s="143">
        <f t="shared" si="133"/>
        <v>651.45600000000002</v>
      </c>
      <c r="AC532" s="143"/>
      <c r="AD532" s="52"/>
      <c r="AE532" s="52"/>
      <c r="AF532" s="52"/>
      <c r="AG532" s="52"/>
      <c r="AH532" s="53"/>
      <c r="AI532" s="53"/>
      <c r="AJ532" s="151"/>
      <c r="AK532" s="147">
        <f t="shared" si="134"/>
        <v>651.45600000000002</v>
      </c>
      <c r="AL532" s="15"/>
    </row>
    <row r="533" spans="1:38" s="16" customFormat="1" ht="33" customHeight="1" x14ac:dyDescent="0.2">
      <c r="A533" s="218"/>
      <c r="B533" s="194"/>
      <c r="C533" s="67" t="s">
        <v>574</v>
      </c>
      <c r="D533" s="47"/>
      <c r="E533" s="56">
        <v>1</v>
      </c>
      <c r="F533" s="49" t="s">
        <v>29</v>
      </c>
      <c r="G533" s="113" t="s">
        <v>30</v>
      </c>
      <c r="H533" s="113" t="s">
        <v>31</v>
      </c>
      <c r="I533" s="117" t="s">
        <v>32</v>
      </c>
      <c r="J533" s="74" t="s">
        <v>33</v>
      </c>
      <c r="K533" s="55">
        <v>270</v>
      </c>
      <c r="L533" s="55">
        <v>270</v>
      </c>
      <c r="M533" s="55"/>
      <c r="N533" s="51"/>
      <c r="O533" s="51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143">
        <f t="shared" si="135"/>
        <v>1</v>
      </c>
      <c r="AB533" s="143">
        <f t="shared" si="133"/>
        <v>270</v>
      </c>
      <c r="AC533" s="143"/>
      <c r="AD533" s="52"/>
      <c r="AE533" s="52"/>
      <c r="AF533" s="52"/>
      <c r="AG533" s="52"/>
      <c r="AH533" s="53"/>
      <c r="AI533" s="53"/>
      <c r="AJ533" s="151"/>
      <c r="AK533" s="147">
        <f t="shared" si="134"/>
        <v>270</v>
      </c>
      <c r="AL533" s="15"/>
    </row>
    <row r="534" spans="1:38" s="16" customFormat="1" ht="33" customHeight="1" x14ac:dyDescent="0.2">
      <c r="A534" s="218"/>
      <c r="B534" s="194"/>
      <c r="C534" s="67" t="s">
        <v>575</v>
      </c>
      <c r="D534" s="47"/>
      <c r="E534" s="56">
        <v>1</v>
      </c>
      <c r="F534" s="49" t="s">
        <v>337</v>
      </c>
      <c r="G534" s="113" t="s">
        <v>30</v>
      </c>
      <c r="H534" s="113" t="s">
        <v>31</v>
      </c>
      <c r="I534" s="117" t="s">
        <v>32</v>
      </c>
      <c r="J534" s="74" t="s">
        <v>33</v>
      </c>
      <c r="K534" s="55">
        <v>1296</v>
      </c>
      <c r="L534" s="55">
        <v>1296</v>
      </c>
      <c r="M534" s="55"/>
      <c r="N534" s="51"/>
      <c r="O534" s="51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143">
        <f t="shared" si="135"/>
        <v>1</v>
      </c>
      <c r="AB534" s="143">
        <f t="shared" si="133"/>
        <v>1296</v>
      </c>
      <c r="AC534" s="143"/>
      <c r="AD534" s="52"/>
      <c r="AE534" s="52"/>
      <c r="AF534" s="52"/>
      <c r="AG534" s="52"/>
      <c r="AH534" s="53"/>
      <c r="AI534" s="53"/>
      <c r="AJ534" s="151"/>
      <c r="AK534" s="147">
        <f t="shared" si="134"/>
        <v>1296</v>
      </c>
      <c r="AL534" s="15"/>
    </row>
    <row r="535" spans="1:38" s="16" customFormat="1" ht="33" customHeight="1" x14ac:dyDescent="0.2">
      <c r="A535" s="218"/>
      <c r="B535" s="194"/>
      <c r="C535" s="67" t="s">
        <v>576</v>
      </c>
      <c r="D535" s="47"/>
      <c r="E535" s="56">
        <v>1</v>
      </c>
      <c r="F535" s="49" t="s">
        <v>563</v>
      </c>
      <c r="G535" s="113" t="s">
        <v>30</v>
      </c>
      <c r="H535" s="113" t="s">
        <v>31</v>
      </c>
      <c r="I535" s="117" t="s">
        <v>32</v>
      </c>
      <c r="J535" s="74" t="s">
        <v>33</v>
      </c>
      <c r="K535" s="55">
        <v>1483.9165439999999</v>
      </c>
      <c r="L535" s="55">
        <v>1483.9165439999999</v>
      </c>
      <c r="M535" s="55"/>
      <c r="N535" s="51"/>
      <c r="O535" s="51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143">
        <f t="shared" si="135"/>
        <v>1</v>
      </c>
      <c r="AB535" s="143">
        <f t="shared" si="133"/>
        <v>1483.9165439999999</v>
      </c>
      <c r="AC535" s="143"/>
      <c r="AD535" s="52"/>
      <c r="AE535" s="52"/>
      <c r="AF535" s="52"/>
      <c r="AG535" s="52"/>
      <c r="AH535" s="53"/>
      <c r="AI535" s="53"/>
      <c r="AJ535" s="151"/>
      <c r="AK535" s="147">
        <f t="shared" si="134"/>
        <v>1483.9165439999999</v>
      </c>
      <c r="AL535" s="15"/>
    </row>
    <row r="536" spans="1:38" s="16" customFormat="1" ht="33" customHeight="1" x14ac:dyDescent="0.2">
      <c r="A536" s="218"/>
      <c r="B536" s="194"/>
      <c r="C536" s="67" t="s">
        <v>577</v>
      </c>
      <c r="D536" s="47"/>
      <c r="E536" s="56">
        <v>1</v>
      </c>
      <c r="F536" s="49" t="s">
        <v>563</v>
      </c>
      <c r="G536" s="113" t="s">
        <v>30</v>
      </c>
      <c r="H536" s="113" t="s">
        <v>31</v>
      </c>
      <c r="I536" s="117" t="s">
        <v>32</v>
      </c>
      <c r="J536" s="74" t="s">
        <v>33</v>
      </c>
      <c r="K536" s="55">
        <v>3194.6400000000003</v>
      </c>
      <c r="L536" s="55">
        <v>3194.6400000000003</v>
      </c>
      <c r="M536" s="55"/>
      <c r="N536" s="51"/>
      <c r="O536" s="51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143">
        <f t="shared" si="135"/>
        <v>1</v>
      </c>
      <c r="AB536" s="143">
        <f t="shared" si="133"/>
        <v>3194.6400000000003</v>
      </c>
      <c r="AC536" s="143"/>
      <c r="AD536" s="52"/>
      <c r="AE536" s="52"/>
      <c r="AF536" s="52"/>
      <c r="AG536" s="52"/>
      <c r="AH536" s="53"/>
      <c r="AI536" s="53"/>
      <c r="AJ536" s="151"/>
      <c r="AK536" s="147">
        <f t="shared" si="134"/>
        <v>3194.6400000000003</v>
      </c>
      <c r="AL536" s="15"/>
    </row>
    <row r="537" spans="1:38" s="16" customFormat="1" ht="33" customHeight="1" x14ac:dyDescent="0.2">
      <c r="A537" s="218"/>
      <c r="B537" s="194"/>
      <c r="C537" s="67" t="s">
        <v>578</v>
      </c>
      <c r="D537" s="47"/>
      <c r="E537" s="56">
        <v>1</v>
      </c>
      <c r="F537" s="49" t="s">
        <v>563</v>
      </c>
      <c r="G537" s="113" t="s">
        <v>30</v>
      </c>
      <c r="H537" s="113" t="s">
        <v>31</v>
      </c>
      <c r="I537" s="117" t="s">
        <v>32</v>
      </c>
      <c r="J537" s="74" t="s">
        <v>33</v>
      </c>
      <c r="K537" s="55">
        <v>572.40431999999998</v>
      </c>
      <c r="L537" s="55">
        <v>572.40431999999998</v>
      </c>
      <c r="M537" s="55"/>
      <c r="N537" s="51"/>
      <c r="O537" s="51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143">
        <f t="shared" si="135"/>
        <v>1</v>
      </c>
      <c r="AB537" s="143">
        <f t="shared" si="133"/>
        <v>572.40431999999998</v>
      </c>
      <c r="AC537" s="143"/>
      <c r="AD537" s="52"/>
      <c r="AE537" s="52"/>
      <c r="AF537" s="52"/>
      <c r="AG537" s="52"/>
      <c r="AH537" s="53"/>
      <c r="AI537" s="53"/>
      <c r="AJ537" s="151"/>
      <c r="AK537" s="147">
        <f t="shared" si="134"/>
        <v>572.40431999999998</v>
      </c>
      <c r="AL537" s="15"/>
    </row>
    <row r="538" spans="1:38" s="16" customFormat="1" ht="33" customHeight="1" x14ac:dyDescent="0.2">
      <c r="A538" s="218"/>
      <c r="B538" s="194"/>
      <c r="C538" s="67" t="s">
        <v>579</v>
      </c>
      <c r="D538" s="47"/>
      <c r="E538" s="56">
        <v>1</v>
      </c>
      <c r="F538" s="49" t="s">
        <v>563</v>
      </c>
      <c r="G538" s="113" t="s">
        <v>30</v>
      </c>
      <c r="H538" s="113" t="s">
        <v>31</v>
      </c>
      <c r="I538" s="117" t="s">
        <v>32</v>
      </c>
      <c r="J538" s="74" t="s">
        <v>33</v>
      </c>
      <c r="K538" s="55">
        <v>725.75956799999994</v>
      </c>
      <c r="L538" s="55">
        <v>725.75956799999994</v>
      </c>
      <c r="M538" s="55"/>
      <c r="N538" s="51"/>
      <c r="O538" s="51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143">
        <f t="shared" si="135"/>
        <v>1</v>
      </c>
      <c r="AB538" s="143">
        <f t="shared" si="133"/>
        <v>725.75956799999994</v>
      </c>
      <c r="AC538" s="143"/>
      <c r="AD538" s="52"/>
      <c r="AE538" s="52"/>
      <c r="AF538" s="52"/>
      <c r="AG538" s="52"/>
      <c r="AH538" s="53"/>
      <c r="AI538" s="53"/>
      <c r="AJ538" s="151"/>
      <c r="AK538" s="147">
        <f t="shared" si="134"/>
        <v>725.75956799999994</v>
      </c>
      <c r="AL538" s="15"/>
    </row>
    <row r="539" spans="1:38" s="16" customFormat="1" ht="33" customHeight="1" x14ac:dyDescent="0.2">
      <c r="A539" s="218"/>
      <c r="B539" s="194"/>
      <c r="C539" s="67" t="s">
        <v>580</v>
      </c>
      <c r="D539" s="47"/>
      <c r="E539" s="56">
        <v>1</v>
      </c>
      <c r="F539" s="49" t="s">
        <v>563</v>
      </c>
      <c r="G539" s="113" t="s">
        <v>30</v>
      </c>
      <c r="H539" s="113" t="s">
        <v>31</v>
      </c>
      <c r="I539" s="117" t="s">
        <v>32</v>
      </c>
      <c r="J539" s="74" t="s">
        <v>33</v>
      </c>
      <c r="K539" s="55">
        <v>4492.8038880000004</v>
      </c>
      <c r="L539" s="55">
        <v>4492.8038880000004</v>
      </c>
      <c r="M539" s="55"/>
      <c r="N539" s="51"/>
      <c r="O539" s="51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143">
        <f t="shared" si="135"/>
        <v>1</v>
      </c>
      <c r="AB539" s="143">
        <f t="shared" si="133"/>
        <v>4492.8038880000004</v>
      </c>
      <c r="AC539" s="143"/>
      <c r="AD539" s="52"/>
      <c r="AE539" s="52"/>
      <c r="AF539" s="52"/>
      <c r="AG539" s="52"/>
      <c r="AH539" s="53"/>
      <c r="AI539" s="53"/>
      <c r="AJ539" s="151"/>
      <c r="AK539" s="147">
        <f t="shared" si="134"/>
        <v>4492.8038880000004</v>
      </c>
      <c r="AL539" s="15"/>
    </row>
    <row r="540" spans="1:38" s="16" customFormat="1" ht="33" customHeight="1" x14ac:dyDescent="0.2">
      <c r="A540" s="218"/>
      <c r="B540" s="194"/>
      <c r="C540" s="67" t="s">
        <v>581</v>
      </c>
      <c r="D540" s="47"/>
      <c r="E540" s="56">
        <v>1</v>
      </c>
      <c r="F540" s="49" t="s">
        <v>563</v>
      </c>
      <c r="G540" s="113" t="s">
        <v>30</v>
      </c>
      <c r="H540" s="113" t="s">
        <v>31</v>
      </c>
      <c r="I540" s="117" t="s">
        <v>32</v>
      </c>
      <c r="J540" s="74" t="s">
        <v>33</v>
      </c>
      <c r="K540" s="55">
        <v>5454.00216</v>
      </c>
      <c r="L540" s="55">
        <v>5454.00216</v>
      </c>
      <c r="M540" s="55"/>
      <c r="N540" s="51"/>
      <c r="O540" s="51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143">
        <f t="shared" si="135"/>
        <v>1</v>
      </c>
      <c r="AB540" s="143">
        <f t="shared" si="133"/>
        <v>5454.00216</v>
      </c>
      <c r="AC540" s="143"/>
      <c r="AD540" s="52"/>
      <c r="AE540" s="52"/>
      <c r="AF540" s="52"/>
      <c r="AG540" s="52"/>
      <c r="AH540" s="53"/>
      <c r="AI540" s="53"/>
      <c r="AJ540" s="151"/>
      <c r="AK540" s="147">
        <f t="shared" si="134"/>
        <v>5454.00216</v>
      </c>
      <c r="AL540" s="15"/>
    </row>
    <row r="541" spans="1:38" s="16" customFormat="1" ht="33" customHeight="1" x14ac:dyDescent="0.2">
      <c r="A541" s="218"/>
      <c r="B541" s="194"/>
      <c r="C541" s="67" t="s">
        <v>582</v>
      </c>
      <c r="D541" s="47"/>
      <c r="E541" s="56">
        <v>1</v>
      </c>
      <c r="F541" s="49" t="s">
        <v>29</v>
      </c>
      <c r="G541" s="113" t="s">
        <v>30</v>
      </c>
      <c r="H541" s="113" t="s">
        <v>31</v>
      </c>
      <c r="I541" s="117" t="s">
        <v>32</v>
      </c>
      <c r="J541" s="74" t="s">
        <v>33</v>
      </c>
      <c r="K541" s="55">
        <v>289.45943999999997</v>
      </c>
      <c r="L541" s="55">
        <v>289.45943999999997</v>
      </c>
      <c r="M541" s="55"/>
      <c r="N541" s="51"/>
      <c r="O541" s="51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143">
        <f t="shared" si="135"/>
        <v>1</v>
      </c>
      <c r="AB541" s="143">
        <f t="shared" si="133"/>
        <v>289.45943999999997</v>
      </c>
      <c r="AC541" s="143"/>
      <c r="AD541" s="52"/>
      <c r="AE541" s="52"/>
      <c r="AF541" s="52"/>
      <c r="AG541" s="52"/>
      <c r="AH541" s="53"/>
      <c r="AI541" s="53"/>
      <c r="AJ541" s="151"/>
      <c r="AK541" s="147">
        <f t="shared" si="134"/>
        <v>289.45943999999997</v>
      </c>
      <c r="AL541" s="15"/>
    </row>
    <row r="542" spans="1:38" s="16" customFormat="1" ht="33" customHeight="1" x14ac:dyDescent="0.2">
      <c r="A542" s="218"/>
      <c r="B542" s="194"/>
      <c r="C542" s="67" t="s">
        <v>583</v>
      </c>
      <c r="D542" s="47"/>
      <c r="E542" s="56">
        <v>1</v>
      </c>
      <c r="F542" s="49" t="s">
        <v>29</v>
      </c>
      <c r="G542" s="113" t="s">
        <v>30</v>
      </c>
      <c r="H542" s="113" t="s">
        <v>31</v>
      </c>
      <c r="I542" s="117" t="s">
        <v>32</v>
      </c>
      <c r="J542" s="74" t="s">
        <v>33</v>
      </c>
      <c r="K542" s="55">
        <v>626.40000000000009</v>
      </c>
      <c r="L542" s="55">
        <v>626.40000000000009</v>
      </c>
      <c r="M542" s="55"/>
      <c r="N542" s="51"/>
      <c r="O542" s="51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143">
        <f t="shared" si="135"/>
        <v>1</v>
      </c>
      <c r="AB542" s="143">
        <f t="shared" si="133"/>
        <v>626.40000000000009</v>
      </c>
      <c r="AC542" s="143"/>
      <c r="AD542" s="52"/>
      <c r="AE542" s="52"/>
      <c r="AF542" s="52"/>
      <c r="AG542" s="52"/>
      <c r="AH542" s="53"/>
      <c r="AI542" s="53"/>
      <c r="AJ542" s="151"/>
      <c r="AK542" s="147">
        <f t="shared" si="134"/>
        <v>626.40000000000009</v>
      </c>
      <c r="AL542" s="15"/>
    </row>
    <row r="543" spans="1:38" s="16" customFormat="1" ht="33" customHeight="1" x14ac:dyDescent="0.2">
      <c r="A543" s="218"/>
      <c r="B543" s="194"/>
      <c r="C543" s="67" t="s">
        <v>584</v>
      </c>
      <c r="D543" s="47"/>
      <c r="E543" s="56">
        <v>1</v>
      </c>
      <c r="F543" s="49" t="s">
        <v>222</v>
      </c>
      <c r="G543" s="113" t="s">
        <v>30</v>
      </c>
      <c r="H543" s="113" t="s">
        <v>31</v>
      </c>
      <c r="I543" s="117" t="s">
        <v>32</v>
      </c>
      <c r="J543" s="74" t="s">
        <v>33</v>
      </c>
      <c r="K543" s="55">
        <v>21.6</v>
      </c>
      <c r="L543" s="55">
        <v>21.6</v>
      </c>
      <c r="M543" s="55"/>
      <c r="N543" s="51"/>
      <c r="O543" s="51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143">
        <f t="shared" si="135"/>
        <v>1</v>
      </c>
      <c r="AB543" s="143">
        <f t="shared" si="133"/>
        <v>21.6</v>
      </c>
      <c r="AC543" s="143"/>
      <c r="AD543" s="52"/>
      <c r="AE543" s="52"/>
      <c r="AF543" s="52"/>
      <c r="AG543" s="52"/>
      <c r="AH543" s="53"/>
      <c r="AI543" s="53"/>
      <c r="AJ543" s="151"/>
      <c r="AK543" s="147">
        <f t="shared" si="134"/>
        <v>21.6</v>
      </c>
      <c r="AL543" s="15"/>
    </row>
    <row r="544" spans="1:38" s="16" customFormat="1" ht="33" customHeight="1" x14ac:dyDescent="0.2">
      <c r="A544" s="218"/>
      <c r="B544" s="194"/>
      <c r="C544" s="67" t="s">
        <v>585</v>
      </c>
      <c r="D544" s="47"/>
      <c r="E544" s="56">
        <v>1</v>
      </c>
      <c r="F544" s="49" t="s">
        <v>563</v>
      </c>
      <c r="G544" s="113" t="s">
        <v>30</v>
      </c>
      <c r="H544" s="113" t="s">
        <v>31</v>
      </c>
      <c r="I544" s="117" t="s">
        <v>32</v>
      </c>
      <c r="J544" s="74" t="s">
        <v>33</v>
      </c>
      <c r="K544" s="55">
        <v>350.78399999999999</v>
      </c>
      <c r="L544" s="55">
        <v>350.78399999999999</v>
      </c>
      <c r="M544" s="55"/>
      <c r="N544" s="51"/>
      <c r="O544" s="51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143">
        <f t="shared" si="135"/>
        <v>1</v>
      </c>
      <c r="AB544" s="143">
        <f t="shared" ref="AB544:AB567" si="136">L544-N544-P544-R544-T544-V544-X544</f>
        <v>350.78399999999999</v>
      </c>
      <c r="AC544" s="143"/>
      <c r="AD544" s="52"/>
      <c r="AE544" s="52"/>
      <c r="AF544" s="52"/>
      <c r="AG544" s="52"/>
      <c r="AH544" s="53"/>
      <c r="AI544" s="53"/>
      <c r="AJ544" s="151"/>
      <c r="AK544" s="147">
        <f t="shared" ref="AK544:AK567" si="137">N544+P544+R544+T544+V544+X544+Z544+AB544+AD544+AF544+AH544+AJ544</f>
        <v>350.78399999999999</v>
      </c>
      <c r="AL544" s="15"/>
    </row>
    <row r="545" spans="1:38" s="16" customFormat="1" ht="33" customHeight="1" x14ac:dyDescent="0.2">
      <c r="A545" s="218"/>
      <c r="B545" s="194"/>
      <c r="C545" s="67" t="s">
        <v>586</v>
      </c>
      <c r="D545" s="47"/>
      <c r="E545" s="56">
        <v>1</v>
      </c>
      <c r="F545" s="49" t="s">
        <v>563</v>
      </c>
      <c r="G545" s="113" t="s">
        <v>30</v>
      </c>
      <c r="H545" s="113" t="s">
        <v>31</v>
      </c>
      <c r="I545" s="117" t="s">
        <v>32</v>
      </c>
      <c r="J545" s="74" t="s">
        <v>33</v>
      </c>
      <c r="K545" s="55">
        <v>595.08000000000004</v>
      </c>
      <c r="L545" s="55">
        <v>595.08000000000004</v>
      </c>
      <c r="M545" s="55"/>
      <c r="N545" s="51"/>
      <c r="O545" s="51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143">
        <f t="shared" si="135"/>
        <v>1</v>
      </c>
      <c r="AB545" s="143">
        <f t="shared" si="136"/>
        <v>595.08000000000004</v>
      </c>
      <c r="AC545" s="143"/>
      <c r="AD545" s="52"/>
      <c r="AE545" s="52"/>
      <c r="AF545" s="52"/>
      <c r="AG545" s="52"/>
      <c r="AH545" s="53"/>
      <c r="AI545" s="53"/>
      <c r="AJ545" s="151"/>
      <c r="AK545" s="147">
        <f t="shared" si="137"/>
        <v>595.08000000000004</v>
      </c>
      <c r="AL545" s="15"/>
    </row>
    <row r="546" spans="1:38" s="16" customFormat="1" ht="33" customHeight="1" x14ac:dyDescent="0.2">
      <c r="A546" s="218"/>
      <c r="B546" s="194"/>
      <c r="C546" s="67" t="s">
        <v>587</v>
      </c>
      <c r="D546" s="47"/>
      <c r="E546" s="56">
        <v>1</v>
      </c>
      <c r="F546" s="49" t="s">
        <v>563</v>
      </c>
      <c r="G546" s="113" t="s">
        <v>30</v>
      </c>
      <c r="H546" s="113" t="s">
        <v>31</v>
      </c>
      <c r="I546" s="117" t="s">
        <v>32</v>
      </c>
      <c r="J546" s="74" t="s">
        <v>33</v>
      </c>
      <c r="K546" s="55">
        <v>425.95199999999994</v>
      </c>
      <c r="L546" s="55">
        <v>425.95199999999994</v>
      </c>
      <c r="M546" s="55"/>
      <c r="N546" s="51"/>
      <c r="O546" s="51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143">
        <f t="shared" si="135"/>
        <v>1</v>
      </c>
      <c r="AB546" s="143">
        <f t="shared" si="136"/>
        <v>425.95199999999994</v>
      </c>
      <c r="AC546" s="143"/>
      <c r="AD546" s="52"/>
      <c r="AE546" s="52"/>
      <c r="AF546" s="52"/>
      <c r="AG546" s="52"/>
      <c r="AH546" s="53"/>
      <c r="AI546" s="53"/>
      <c r="AJ546" s="151"/>
      <c r="AK546" s="147">
        <f t="shared" si="137"/>
        <v>425.95199999999994</v>
      </c>
      <c r="AL546" s="15"/>
    </row>
    <row r="547" spans="1:38" s="16" customFormat="1" ht="33" customHeight="1" x14ac:dyDescent="0.2">
      <c r="A547" s="218"/>
      <c r="B547" s="194"/>
      <c r="C547" s="67" t="s">
        <v>588</v>
      </c>
      <c r="D547" s="47"/>
      <c r="E547" s="56">
        <v>1</v>
      </c>
      <c r="F547" s="49" t="s">
        <v>563</v>
      </c>
      <c r="G547" s="113" t="s">
        <v>30</v>
      </c>
      <c r="H547" s="113" t="s">
        <v>31</v>
      </c>
      <c r="I547" s="117" t="s">
        <v>32</v>
      </c>
      <c r="J547" s="74" t="s">
        <v>33</v>
      </c>
      <c r="K547" s="55">
        <v>2876.8932</v>
      </c>
      <c r="L547" s="55">
        <v>2876.8932</v>
      </c>
      <c r="M547" s="55"/>
      <c r="N547" s="51"/>
      <c r="O547" s="51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143">
        <f t="shared" si="135"/>
        <v>1</v>
      </c>
      <c r="AB547" s="143">
        <f t="shared" si="136"/>
        <v>2876.8932</v>
      </c>
      <c r="AC547" s="143"/>
      <c r="AD547" s="52"/>
      <c r="AE547" s="52"/>
      <c r="AF547" s="52"/>
      <c r="AG547" s="52"/>
      <c r="AH547" s="53"/>
      <c r="AI547" s="53"/>
      <c r="AJ547" s="151"/>
      <c r="AK547" s="147">
        <f t="shared" si="137"/>
        <v>2876.8932</v>
      </c>
      <c r="AL547" s="15"/>
    </row>
    <row r="548" spans="1:38" s="16" customFormat="1" ht="33" customHeight="1" x14ac:dyDescent="0.2">
      <c r="A548" s="218"/>
      <c r="B548" s="194"/>
      <c r="C548" s="67" t="s">
        <v>589</v>
      </c>
      <c r="D548" s="47"/>
      <c r="E548" s="56">
        <v>1</v>
      </c>
      <c r="F548" s="49" t="s">
        <v>563</v>
      </c>
      <c r="G548" s="113" t="s">
        <v>30</v>
      </c>
      <c r="H548" s="113" t="s">
        <v>31</v>
      </c>
      <c r="I548" s="117" t="s">
        <v>32</v>
      </c>
      <c r="J548" s="74" t="s">
        <v>33</v>
      </c>
      <c r="K548" s="55">
        <v>4101.2028</v>
      </c>
      <c r="L548" s="55">
        <v>4101.2028</v>
      </c>
      <c r="M548" s="55"/>
      <c r="N548" s="51"/>
      <c r="O548" s="51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143">
        <f t="shared" si="135"/>
        <v>1</v>
      </c>
      <c r="AB548" s="143">
        <f t="shared" si="136"/>
        <v>4101.2028</v>
      </c>
      <c r="AC548" s="143"/>
      <c r="AD548" s="52"/>
      <c r="AE548" s="52"/>
      <c r="AF548" s="52"/>
      <c r="AG548" s="52"/>
      <c r="AH548" s="53"/>
      <c r="AI548" s="53"/>
      <c r="AJ548" s="151"/>
      <c r="AK548" s="147">
        <f t="shared" si="137"/>
        <v>4101.2028</v>
      </c>
      <c r="AL548" s="15"/>
    </row>
    <row r="549" spans="1:38" s="16" customFormat="1" ht="33" customHeight="1" x14ac:dyDescent="0.2">
      <c r="A549" s="218"/>
      <c r="B549" s="194"/>
      <c r="C549" s="67" t="s">
        <v>590</v>
      </c>
      <c r="D549" s="47"/>
      <c r="E549" s="56">
        <v>1</v>
      </c>
      <c r="F549" s="49" t="s">
        <v>29</v>
      </c>
      <c r="G549" s="113" t="s">
        <v>30</v>
      </c>
      <c r="H549" s="113" t="s">
        <v>31</v>
      </c>
      <c r="I549" s="117" t="s">
        <v>32</v>
      </c>
      <c r="J549" s="74" t="s">
        <v>33</v>
      </c>
      <c r="K549" s="55">
        <v>165.36959999999999</v>
      </c>
      <c r="L549" s="55">
        <v>165.36959999999999</v>
      </c>
      <c r="M549" s="55"/>
      <c r="N549" s="51"/>
      <c r="O549" s="51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143">
        <f t="shared" si="135"/>
        <v>1</v>
      </c>
      <c r="AB549" s="143">
        <f t="shared" si="136"/>
        <v>165.36959999999999</v>
      </c>
      <c r="AC549" s="143"/>
      <c r="AD549" s="52"/>
      <c r="AE549" s="52"/>
      <c r="AF549" s="52"/>
      <c r="AG549" s="52"/>
      <c r="AH549" s="53"/>
      <c r="AI549" s="53"/>
      <c r="AJ549" s="151"/>
      <c r="AK549" s="147">
        <f t="shared" si="137"/>
        <v>165.36959999999999</v>
      </c>
      <c r="AL549" s="15"/>
    </row>
    <row r="550" spans="1:38" s="16" customFormat="1" ht="33" customHeight="1" x14ac:dyDescent="0.2">
      <c r="A550" s="218"/>
      <c r="B550" s="194"/>
      <c r="C550" s="67" t="s">
        <v>591</v>
      </c>
      <c r="D550" s="47"/>
      <c r="E550" s="56">
        <v>1</v>
      </c>
      <c r="F550" s="49" t="s">
        <v>29</v>
      </c>
      <c r="G550" s="113" t="s">
        <v>30</v>
      </c>
      <c r="H550" s="113" t="s">
        <v>31</v>
      </c>
      <c r="I550" s="117" t="s">
        <v>32</v>
      </c>
      <c r="J550" s="74" t="s">
        <v>33</v>
      </c>
      <c r="K550" s="55">
        <v>77.673600000000008</v>
      </c>
      <c r="L550" s="55">
        <v>77.673600000000008</v>
      </c>
      <c r="M550" s="55"/>
      <c r="N550" s="51"/>
      <c r="O550" s="51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143">
        <f t="shared" si="135"/>
        <v>1</v>
      </c>
      <c r="AB550" s="143">
        <f t="shared" si="136"/>
        <v>77.673600000000008</v>
      </c>
      <c r="AC550" s="143"/>
      <c r="AD550" s="52"/>
      <c r="AE550" s="52"/>
      <c r="AF550" s="52"/>
      <c r="AG550" s="52"/>
      <c r="AH550" s="53"/>
      <c r="AI550" s="53"/>
      <c r="AJ550" s="151"/>
      <c r="AK550" s="147">
        <f t="shared" si="137"/>
        <v>77.673600000000008</v>
      </c>
      <c r="AL550" s="15"/>
    </row>
    <row r="551" spans="1:38" s="16" customFormat="1" ht="33" customHeight="1" x14ac:dyDescent="0.2">
      <c r="A551" s="218"/>
      <c r="B551" s="194"/>
      <c r="C551" s="67" t="s">
        <v>592</v>
      </c>
      <c r="D551" s="47"/>
      <c r="E551" s="56">
        <v>1</v>
      </c>
      <c r="F551" s="49" t="s">
        <v>218</v>
      </c>
      <c r="G551" s="113" t="s">
        <v>30</v>
      </c>
      <c r="H551" s="113" t="s">
        <v>31</v>
      </c>
      <c r="I551" s="117" t="s">
        <v>32</v>
      </c>
      <c r="J551" s="74" t="s">
        <v>33</v>
      </c>
      <c r="K551" s="55">
        <v>939.59999999999991</v>
      </c>
      <c r="L551" s="55">
        <v>939.59999999999991</v>
      </c>
      <c r="M551" s="55"/>
      <c r="N551" s="51"/>
      <c r="O551" s="51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143">
        <f t="shared" si="135"/>
        <v>1</v>
      </c>
      <c r="AB551" s="143">
        <f t="shared" si="136"/>
        <v>939.59999999999991</v>
      </c>
      <c r="AC551" s="143"/>
      <c r="AD551" s="52"/>
      <c r="AE551" s="52"/>
      <c r="AF551" s="52"/>
      <c r="AG551" s="52"/>
      <c r="AH551" s="53"/>
      <c r="AI551" s="53"/>
      <c r="AJ551" s="151"/>
      <c r="AK551" s="147">
        <f t="shared" si="137"/>
        <v>939.59999999999991</v>
      </c>
      <c r="AL551" s="15"/>
    </row>
    <row r="552" spans="1:38" s="16" customFormat="1" ht="33" customHeight="1" x14ac:dyDescent="0.2">
      <c r="A552" s="218"/>
      <c r="B552" s="194"/>
      <c r="C552" s="67" t="s">
        <v>593</v>
      </c>
      <c r="D552" s="47"/>
      <c r="E552" s="56">
        <v>1</v>
      </c>
      <c r="F552" s="49" t="s">
        <v>218</v>
      </c>
      <c r="G552" s="113" t="s">
        <v>30</v>
      </c>
      <c r="H552" s="113" t="s">
        <v>31</v>
      </c>
      <c r="I552" s="117" t="s">
        <v>32</v>
      </c>
      <c r="J552" s="74" t="s">
        <v>33</v>
      </c>
      <c r="K552" s="55">
        <v>426.59969760000001</v>
      </c>
      <c r="L552" s="55">
        <v>426.59969760000001</v>
      </c>
      <c r="M552" s="55"/>
      <c r="N552" s="51"/>
      <c r="O552" s="51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143">
        <f t="shared" si="135"/>
        <v>1</v>
      </c>
      <c r="AB552" s="143">
        <f t="shared" si="136"/>
        <v>426.59969760000001</v>
      </c>
      <c r="AC552" s="143"/>
      <c r="AD552" s="52"/>
      <c r="AE552" s="52"/>
      <c r="AF552" s="52"/>
      <c r="AG552" s="52"/>
      <c r="AH552" s="53"/>
      <c r="AI552" s="53"/>
      <c r="AJ552" s="151"/>
      <c r="AK552" s="147">
        <f t="shared" si="137"/>
        <v>426.59969760000001</v>
      </c>
      <c r="AL552" s="15"/>
    </row>
    <row r="553" spans="1:38" s="16" customFormat="1" ht="33" customHeight="1" x14ac:dyDescent="0.2">
      <c r="A553" s="218"/>
      <c r="B553" s="194"/>
      <c r="C553" s="67" t="s">
        <v>594</v>
      </c>
      <c r="D553" s="47"/>
      <c r="E553" s="56">
        <v>1</v>
      </c>
      <c r="F553" s="49" t="s">
        <v>563</v>
      </c>
      <c r="G553" s="113" t="s">
        <v>30</v>
      </c>
      <c r="H553" s="113" t="s">
        <v>31</v>
      </c>
      <c r="I553" s="117" t="s">
        <v>32</v>
      </c>
      <c r="J553" s="74" t="s">
        <v>33</v>
      </c>
      <c r="K553" s="55">
        <v>463.536</v>
      </c>
      <c r="L553" s="55">
        <v>463.536</v>
      </c>
      <c r="M553" s="55"/>
      <c r="N553" s="51"/>
      <c r="O553" s="51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143">
        <f t="shared" si="135"/>
        <v>1</v>
      </c>
      <c r="AB553" s="143">
        <f t="shared" si="136"/>
        <v>463.536</v>
      </c>
      <c r="AC553" s="143"/>
      <c r="AD553" s="52"/>
      <c r="AE553" s="52"/>
      <c r="AF553" s="52"/>
      <c r="AG553" s="52"/>
      <c r="AH553" s="53"/>
      <c r="AI553" s="53"/>
      <c r="AJ553" s="151"/>
      <c r="AK553" s="147">
        <f t="shared" si="137"/>
        <v>463.536</v>
      </c>
      <c r="AL553" s="15"/>
    </row>
    <row r="554" spans="1:38" s="16" customFormat="1" ht="33" customHeight="1" x14ac:dyDescent="0.2">
      <c r="A554" s="218"/>
      <c r="B554" s="194"/>
      <c r="C554" s="67" t="s">
        <v>595</v>
      </c>
      <c r="D554" s="47"/>
      <c r="E554" s="56">
        <v>1</v>
      </c>
      <c r="F554" s="49" t="s">
        <v>563</v>
      </c>
      <c r="G554" s="113" t="s">
        <v>30</v>
      </c>
      <c r="H554" s="113" t="s">
        <v>31</v>
      </c>
      <c r="I554" s="117" t="s">
        <v>32</v>
      </c>
      <c r="J554" s="74" t="s">
        <v>33</v>
      </c>
      <c r="K554" s="55">
        <v>977.18399999999997</v>
      </c>
      <c r="L554" s="55">
        <v>977.18399999999997</v>
      </c>
      <c r="M554" s="55"/>
      <c r="N554" s="51"/>
      <c r="O554" s="51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143">
        <f t="shared" si="135"/>
        <v>1</v>
      </c>
      <c r="AB554" s="143">
        <f t="shared" si="136"/>
        <v>977.18399999999997</v>
      </c>
      <c r="AC554" s="143"/>
      <c r="AD554" s="52"/>
      <c r="AE554" s="52"/>
      <c r="AF554" s="52"/>
      <c r="AG554" s="52"/>
      <c r="AH554" s="53"/>
      <c r="AI554" s="53"/>
      <c r="AJ554" s="151"/>
      <c r="AK554" s="147">
        <f t="shared" si="137"/>
        <v>977.18399999999997</v>
      </c>
      <c r="AL554" s="15"/>
    </row>
    <row r="555" spans="1:38" s="16" customFormat="1" ht="33" customHeight="1" x14ac:dyDescent="0.2">
      <c r="A555" s="218"/>
      <c r="B555" s="194"/>
      <c r="C555" s="67" t="s">
        <v>596</v>
      </c>
      <c r="D555" s="47"/>
      <c r="E555" s="56">
        <v>1</v>
      </c>
      <c r="F555" s="49" t="s">
        <v>563</v>
      </c>
      <c r="G555" s="113" t="s">
        <v>30</v>
      </c>
      <c r="H555" s="113" t="s">
        <v>31</v>
      </c>
      <c r="I555" s="117" t="s">
        <v>32</v>
      </c>
      <c r="J555" s="74" t="s">
        <v>33</v>
      </c>
      <c r="K555" s="55">
        <v>1240.2719999999999</v>
      </c>
      <c r="L555" s="55">
        <v>1240.2719999999999</v>
      </c>
      <c r="M555" s="55"/>
      <c r="N555" s="51"/>
      <c r="O555" s="51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143">
        <f t="shared" si="135"/>
        <v>1</v>
      </c>
      <c r="AB555" s="143">
        <f t="shared" si="136"/>
        <v>1240.2719999999999</v>
      </c>
      <c r="AC555" s="143"/>
      <c r="AD555" s="52"/>
      <c r="AE555" s="52"/>
      <c r="AF555" s="52"/>
      <c r="AG555" s="52"/>
      <c r="AH555" s="53"/>
      <c r="AI555" s="53"/>
      <c r="AJ555" s="151"/>
      <c r="AK555" s="147">
        <f t="shared" si="137"/>
        <v>1240.2719999999999</v>
      </c>
      <c r="AL555" s="15"/>
    </row>
    <row r="556" spans="1:38" s="16" customFormat="1" ht="33" customHeight="1" x14ac:dyDescent="0.2">
      <c r="A556" s="218"/>
      <c r="B556" s="194"/>
      <c r="C556" s="67" t="s">
        <v>597</v>
      </c>
      <c r="D556" s="47"/>
      <c r="E556" s="56">
        <v>1</v>
      </c>
      <c r="F556" s="49" t="s">
        <v>563</v>
      </c>
      <c r="G556" s="113" t="s">
        <v>30</v>
      </c>
      <c r="H556" s="113" t="s">
        <v>31</v>
      </c>
      <c r="I556" s="117" t="s">
        <v>32</v>
      </c>
      <c r="J556" s="74" t="s">
        <v>33</v>
      </c>
      <c r="K556" s="55">
        <v>269.35199999999998</v>
      </c>
      <c r="L556" s="55">
        <v>269.35199999999998</v>
      </c>
      <c r="M556" s="55"/>
      <c r="N556" s="51"/>
      <c r="O556" s="51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143">
        <f t="shared" si="135"/>
        <v>1</v>
      </c>
      <c r="AB556" s="143">
        <f t="shared" si="136"/>
        <v>269.35199999999998</v>
      </c>
      <c r="AC556" s="143"/>
      <c r="AD556" s="52"/>
      <c r="AE556" s="52"/>
      <c r="AF556" s="52"/>
      <c r="AG556" s="52"/>
      <c r="AH556" s="53"/>
      <c r="AI556" s="53"/>
      <c r="AJ556" s="151"/>
      <c r="AK556" s="147">
        <f t="shared" si="137"/>
        <v>269.35199999999998</v>
      </c>
      <c r="AL556" s="15"/>
    </row>
    <row r="557" spans="1:38" s="16" customFormat="1" ht="33" customHeight="1" x14ac:dyDescent="0.2">
      <c r="A557" s="218"/>
      <c r="B557" s="194"/>
      <c r="C557" s="67" t="s">
        <v>598</v>
      </c>
      <c r="D557" s="47"/>
      <c r="E557" s="56">
        <v>1</v>
      </c>
      <c r="F557" s="49" t="s">
        <v>29</v>
      </c>
      <c r="G557" s="113" t="s">
        <v>30</v>
      </c>
      <c r="H557" s="113" t="s">
        <v>31</v>
      </c>
      <c r="I557" s="117" t="s">
        <v>32</v>
      </c>
      <c r="J557" s="74" t="s">
        <v>33</v>
      </c>
      <c r="K557" s="55">
        <v>324</v>
      </c>
      <c r="L557" s="55">
        <v>324</v>
      </c>
      <c r="M557" s="55"/>
      <c r="N557" s="51"/>
      <c r="O557" s="51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143">
        <f t="shared" si="135"/>
        <v>1</v>
      </c>
      <c r="AB557" s="143">
        <f t="shared" si="136"/>
        <v>324</v>
      </c>
      <c r="AC557" s="143"/>
      <c r="AD557" s="52"/>
      <c r="AE557" s="52"/>
      <c r="AF557" s="52"/>
      <c r="AG557" s="52"/>
      <c r="AH557" s="53"/>
      <c r="AI557" s="53"/>
      <c r="AJ557" s="151"/>
      <c r="AK557" s="147">
        <f t="shared" si="137"/>
        <v>324</v>
      </c>
      <c r="AL557" s="15"/>
    </row>
    <row r="558" spans="1:38" s="16" customFormat="1" ht="33" customHeight="1" x14ac:dyDescent="0.2">
      <c r="A558" s="218"/>
      <c r="B558" s="194"/>
      <c r="C558" s="67" t="s">
        <v>599</v>
      </c>
      <c r="D558" s="47"/>
      <c r="E558" s="56">
        <v>1</v>
      </c>
      <c r="F558" s="49" t="s">
        <v>29</v>
      </c>
      <c r="G558" s="113" t="s">
        <v>30</v>
      </c>
      <c r="H558" s="113" t="s">
        <v>31</v>
      </c>
      <c r="I558" s="117" t="s">
        <v>32</v>
      </c>
      <c r="J558" s="74" t="s">
        <v>33</v>
      </c>
      <c r="K558" s="55">
        <v>702</v>
      </c>
      <c r="L558" s="55">
        <v>702</v>
      </c>
      <c r="M558" s="55"/>
      <c r="N558" s="51"/>
      <c r="O558" s="51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143">
        <f t="shared" si="135"/>
        <v>1</v>
      </c>
      <c r="AB558" s="143">
        <f t="shared" si="136"/>
        <v>702</v>
      </c>
      <c r="AC558" s="143"/>
      <c r="AD558" s="52"/>
      <c r="AE558" s="52"/>
      <c r="AF558" s="52"/>
      <c r="AG558" s="52"/>
      <c r="AH558" s="53"/>
      <c r="AI558" s="53"/>
      <c r="AJ558" s="151"/>
      <c r="AK558" s="147">
        <f t="shared" si="137"/>
        <v>702</v>
      </c>
      <c r="AL558" s="15"/>
    </row>
    <row r="559" spans="1:38" s="16" customFormat="1" ht="33" customHeight="1" x14ac:dyDescent="0.2">
      <c r="A559" s="218"/>
      <c r="B559" s="194"/>
      <c r="C559" s="67" t="s">
        <v>600</v>
      </c>
      <c r="D559" s="47"/>
      <c r="E559" s="56">
        <v>1</v>
      </c>
      <c r="F559" s="49" t="s">
        <v>29</v>
      </c>
      <c r="G559" s="113" t="s">
        <v>30</v>
      </c>
      <c r="H559" s="113" t="s">
        <v>31</v>
      </c>
      <c r="I559" s="117" t="s">
        <v>32</v>
      </c>
      <c r="J559" s="74" t="s">
        <v>33</v>
      </c>
      <c r="K559" s="55">
        <v>918.00000000000011</v>
      </c>
      <c r="L559" s="55">
        <v>918.00000000000011</v>
      </c>
      <c r="M559" s="55"/>
      <c r="N559" s="51"/>
      <c r="O559" s="51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143">
        <f t="shared" si="135"/>
        <v>1</v>
      </c>
      <c r="AB559" s="143">
        <f t="shared" si="136"/>
        <v>918.00000000000011</v>
      </c>
      <c r="AC559" s="143"/>
      <c r="AD559" s="52"/>
      <c r="AE559" s="52"/>
      <c r="AF559" s="52"/>
      <c r="AG559" s="52"/>
      <c r="AH559" s="53"/>
      <c r="AI559" s="53"/>
      <c r="AJ559" s="151"/>
      <c r="AK559" s="147">
        <f t="shared" si="137"/>
        <v>918.00000000000011</v>
      </c>
      <c r="AL559" s="15"/>
    </row>
    <row r="560" spans="1:38" s="16" customFormat="1" ht="33" customHeight="1" x14ac:dyDescent="0.2">
      <c r="A560" s="218"/>
      <c r="B560" s="194"/>
      <c r="C560" s="67" t="s">
        <v>601</v>
      </c>
      <c r="D560" s="47"/>
      <c r="E560" s="56">
        <v>1</v>
      </c>
      <c r="F560" s="49" t="s">
        <v>29</v>
      </c>
      <c r="G560" s="113" t="s">
        <v>30</v>
      </c>
      <c r="H560" s="113" t="s">
        <v>31</v>
      </c>
      <c r="I560" s="117" t="s">
        <v>32</v>
      </c>
      <c r="J560" s="74" t="s">
        <v>33</v>
      </c>
      <c r="K560" s="55">
        <v>72.36</v>
      </c>
      <c r="L560" s="55">
        <v>72.36</v>
      </c>
      <c r="M560" s="55"/>
      <c r="N560" s="51"/>
      <c r="O560" s="51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143">
        <f t="shared" si="135"/>
        <v>1</v>
      </c>
      <c r="AB560" s="143">
        <f t="shared" si="136"/>
        <v>72.36</v>
      </c>
      <c r="AC560" s="143"/>
      <c r="AD560" s="52"/>
      <c r="AE560" s="52"/>
      <c r="AF560" s="52"/>
      <c r="AG560" s="52"/>
      <c r="AH560" s="53"/>
      <c r="AI560" s="53"/>
      <c r="AJ560" s="151"/>
      <c r="AK560" s="147">
        <f t="shared" si="137"/>
        <v>72.36</v>
      </c>
      <c r="AL560" s="15"/>
    </row>
    <row r="561" spans="1:38" s="16" customFormat="1" ht="33" customHeight="1" x14ac:dyDescent="0.2">
      <c r="A561" s="218"/>
      <c r="B561" s="194"/>
      <c r="C561" s="67" t="s">
        <v>602</v>
      </c>
      <c r="D561" s="47"/>
      <c r="E561" s="56">
        <v>3</v>
      </c>
      <c r="F561" s="49" t="s">
        <v>29</v>
      </c>
      <c r="G561" s="113" t="s">
        <v>30</v>
      </c>
      <c r="H561" s="113" t="s">
        <v>31</v>
      </c>
      <c r="I561" s="117" t="s">
        <v>32</v>
      </c>
      <c r="J561" s="74" t="s">
        <v>33</v>
      </c>
      <c r="K561" s="55">
        <v>35.095679999999994</v>
      </c>
      <c r="L561" s="55">
        <v>105.28703999999999</v>
      </c>
      <c r="M561" s="55"/>
      <c r="N561" s="51"/>
      <c r="O561" s="51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143">
        <f t="shared" si="135"/>
        <v>3</v>
      </c>
      <c r="AB561" s="143">
        <f t="shared" si="136"/>
        <v>105.28703999999999</v>
      </c>
      <c r="AC561" s="143"/>
      <c r="AD561" s="52"/>
      <c r="AE561" s="52"/>
      <c r="AF561" s="52"/>
      <c r="AG561" s="52"/>
      <c r="AH561" s="53"/>
      <c r="AI561" s="53"/>
      <c r="AJ561" s="151"/>
      <c r="AK561" s="147">
        <f t="shared" si="137"/>
        <v>105.28703999999999</v>
      </c>
      <c r="AL561" s="15"/>
    </row>
    <row r="562" spans="1:38" s="16" customFormat="1" ht="33" customHeight="1" x14ac:dyDescent="0.2">
      <c r="A562" s="218"/>
      <c r="B562" s="194"/>
      <c r="C562" s="67" t="s">
        <v>603</v>
      </c>
      <c r="D562" s="47"/>
      <c r="E562" s="56">
        <v>1</v>
      </c>
      <c r="F562" s="49" t="s">
        <v>604</v>
      </c>
      <c r="G562" s="113" t="s">
        <v>30</v>
      </c>
      <c r="H562" s="113" t="s">
        <v>31</v>
      </c>
      <c r="I562" s="117" t="s">
        <v>32</v>
      </c>
      <c r="J562" s="74" t="s">
        <v>33</v>
      </c>
      <c r="K562" s="55">
        <v>270</v>
      </c>
      <c r="L562" s="55">
        <v>270</v>
      </c>
      <c r="M562" s="55"/>
      <c r="N562" s="51"/>
      <c r="O562" s="51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143">
        <f t="shared" si="135"/>
        <v>1</v>
      </c>
      <c r="AB562" s="143">
        <f t="shared" si="136"/>
        <v>270</v>
      </c>
      <c r="AC562" s="143"/>
      <c r="AD562" s="52"/>
      <c r="AE562" s="52"/>
      <c r="AF562" s="52"/>
      <c r="AG562" s="52"/>
      <c r="AH562" s="53"/>
      <c r="AI562" s="53"/>
      <c r="AJ562" s="151"/>
      <c r="AK562" s="147">
        <f t="shared" si="137"/>
        <v>270</v>
      </c>
      <c r="AL562" s="15"/>
    </row>
    <row r="563" spans="1:38" s="16" customFormat="1" ht="33" customHeight="1" x14ac:dyDescent="0.2">
      <c r="A563" s="218"/>
      <c r="B563" s="194"/>
      <c r="C563" s="67" t="s">
        <v>605</v>
      </c>
      <c r="D563" s="47"/>
      <c r="E563" s="56">
        <v>1</v>
      </c>
      <c r="F563" s="49" t="s">
        <v>29</v>
      </c>
      <c r="G563" s="113" t="s">
        <v>30</v>
      </c>
      <c r="H563" s="113" t="s">
        <v>31</v>
      </c>
      <c r="I563" s="117" t="s">
        <v>32</v>
      </c>
      <c r="J563" s="74" t="s">
        <v>33</v>
      </c>
      <c r="K563" s="55">
        <v>734.14080000000001</v>
      </c>
      <c r="L563" s="55">
        <v>734.14080000000001</v>
      </c>
      <c r="M563" s="55"/>
      <c r="N563" s="51"/>
      <c r="O563" s="51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143">
        <f t="shared" si="135"/>
        <v>1</v>
      </c>
      <c r="AB563" s="143">
        <f t="shared" si="136"/>
        <v>734.14080000000001</v>
      </c>
      <c r="AC563" s="143"/>
      <c r="AD563" s="52"/>
      <c r="AE563" s="52"/>
      <c r="AF563" s="52"/>
      <c r="AG563" s="52"/>
      <c r="AH563" s="53"/>
      <c r="AI563" s="53"/>
      <c r="AJ563" s="151"/>
      <c r="AK563" s="147">
        <f t="shared" si="137"/>
        <v>734.14080000000001</v>
      </c>
      <c r="AL563" s="15"/>
    </row>
    <row r="564" spans="1:38" s="16" customFormat="1" ht="33" customHeight="1" x14ac:dyDescent="0.2">
      <c r="A564" s="218"/>
      <c r="B564" s="194"/>
      <c r="C564" s="67" t="s">
        <v>606</v>
      </c>
      <c r="D564" s="47"/>
      <c r="E564" s="56">
        <v>1</v>
      </c>
      <c r="F564" s="49" t="s">
        <v>37</v>
      </c>
      <c r="G564" s="113" t="s">
        <v>30</v>
      </c>
      <c r="H564" s="113" t="s">
        <v>31</v>
      </c>
      <c r="I564" s="117" t="s">
        <v>32</v>
      </c>
      <c r="J564" s="74" t="s">
        <v>33</v>
      </c>
      <c r="K564" s="55">
        <v>686.88017279999997</v>
      </c>
      <c r="L564" s="55">
        <v>686.88017279999997</v>
      </c>
      <c r="M564" s="55"/>
      <c r="N564" s="51"/>
      <c r="O564" s="51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143">
        <f t="shared" si="135"/>
        <v>1</v>
      </c>
      <c r="AB564" s="143">
        <f t="shared" si="136"/>
        <v>686.88017279999997</v>
      </c>
      <c r="AC564" s="143"/>
      <c r="AD564" s="52"/>
      <c r="AE564" s="52"/>
      <c r="AF564" s="52"/>
      <c r="AG564" s="52"/>
      <c r="AH564" s="53"/>
      <c r="AI564" s="53"/>
      <c r="AJ564" s="151"/>
      <c r="AK564" s="147">
        <f t="shared" si="137"/>
        <v>686.88017279999997</v>
      </c>
      <c r="AL564" s="15"/>
    </row>
    <row r="565" spans="1:38" s="16" customFormat="1" ht="33" customHeight="1" x14ac:dyDescent="0.2">
      <c r="A565" s="218"/>
      <c r="B565" s="194"/>
      <c r="C565" s="67" t="s">
        <v>607</v>
      </c>
      <c r="D565" s="47"/>
      <c r="E565" s="56">
        <v>1</v>
      </c>
      <c r="F565" s="49" t="s">
        <v>29</v>
      </c>
      <c r="G565" s="113" t="s">
        <v>30</v>
      </c>
      <c r="H565" s="113" t="s">
        <v>31</v>
      </c>
      <c r="I565" s="117" t="s">
        <v>32</v>
      </c>
      <c r="J565" s="74" t="s">
        <v>33</v>
      </c>
      <c r="K565" s="55">
        <v>64.539099999999991</v>
      </c>
      <c r="L565" s="55">
        <v>64.539099999999991</v>
      </c>
      <c r="M565" s="55"/>
      <c r="N565" s="51"/>
      <c r="O565" s="51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143">
        <f t="shared" si="135"/>
        <v>1</v>
      </c>
      <c r="AB565" s="143">
        <f t="shared" si="136"/>
        <v>64.539099999999991</v>
      </c>
      <c r="AC565" s="143"/>
      <c r="AD565" s="52"/>
      <c r="AE565" s="52"/>
      <c r="AF565" s="52"/>
      <c r="AG565" s="52"/>
      <c r="AH565" s="53"/>
      <c r="AI565" s="53"/>
      <c r="AJ565" s="151"/>
      <c r="AK565" s="147">
        <f t="shared" si="137"/>
        <v>64.539099999999991</v>
      </c>
      <c r="AL565" s="15"/>
    </row>
    <row r="566" spans="1:38" s="16" customFormat="1" ht="33" customHeight="1" x14ac:dyDescent="0.2">
      <c r="A566" s="218"/>
      <c r="B566" s="194"/>
      <c r="C566" s="67" t="s">
        <v>608</v>
      </c>
      <c r="D566" s="47"/>
      <c r="E566" s="56">
        <v>1</v>
      </c>
      <c r="F566" s="49" t="s">
        <v>37</v>
      </c>
      <c r="G566" s="113" t="s">
        <v>30</v>
      </c>
      <c r="H566" s="113" t="s">
        <v>31</v>
      </c>
      <c r="I566" s="117" t="s">
        <v>32</v>
      </c>
      <c r="J566" s="74" t="s">
        <v>33</v>
      </c>
      <c r="K566" s="55">
        <v>539.54000000000815</v>
      </c>
      <c r="L566" s="55">
        <v>539.54000000000815</v>
      </c>
      <c r="M566" s="55"/>
      <c r="N566" s="51"/>
      <c r="O566" s="51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143">
        <f t="shared" ref="AA566:AA574" si="138">E566-M566-O566-Q566-S566-U566-W566</f>
        <v>1</v>
      </c>
      <c r="AB566" s="143">
        <f t="shared" si="136"/>
        <v>539.54000000000815</v>
      </c>
      <c r="AC566" s="143"/>
      <c r="AD566" s="52"/>
      <c r="AE566" s="52"/>
      <c r="AF566" s="52"/>
      <c r="AG566" s="52"/>
      <c r="AH566" s="53"/>
      <c r="AI566" s="53"/>
      <c r="AJ566" s="151"/>
      <c r="AK566" s="147">
        <f t="shared" si="137"/>
        <v>539.54000000000815</v>
      </c>
      <c r="AL566" s="15"/>
    </row>
    <row r="567" spans="1:38" s="16" customFormat="1" ht="33" customHeight="1" x14ac:dyDescent="0.2">
      <c r="A567" s="218"/>
      <c r="B567" s="194"/>
      <c r="C567" s="67" t="s">
        <v>609</v>
      </c>
      <c r="D567" s="47"/>
      <c r="E567" s="56">
        <v>25</v>
      </c>
      <c r="F567" s="49" t="s">
        <v>29</v>
      </c>
      <c r="G567" s="113" t="s">
        <v>30</v>
      </c>
      <c r="H567" s="113" t="s">
        <v>31</v>
      </c>
      <c r="I567" s="117" t="s">
        <v>32</v>
      </c>
      <c r="J567" s="74" t="s">
        <v>33</v>
      </c>
      <c r="K567" s="55">
        <v>151.09236000000004</v>
      </c>
      <c r="L567" s="55">
        <v>3777.3090000000011</v>
      </c>
      <c r="M567" s="55"/>
      <c r="N567" s="51"/>
      <c r="O567" s="51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143">
        <f t="shared" si="138"/>
        <v>25</v>
      </c>
      <c r="AB567" s="143">
        <f t="shared" si="136"/>
        <v>3777.3090000000011</v>
      </c>
      <c r="AC567" s="143"/>
      <c r="AD567" s="52"/>
      <c r="AE567" s="52"/>
      <c r="AF567" s="52"/>
      <c r="AG567" s="52"/>
      <c r="AH567" s="53"/>
      <c r="AI567" s="53"/>
      <c r="AJ567" s="151"/>
      <c r="AK567" s="147">
        <f t="shared" si="137"/>
        <v>3777.3090000000011</v>
      </c>
      <c r="AL567" s="15"/>
    </row>
    <row r="568" spans="1:38" s="16" customFormat="1" ht="15" customHeight="1" x14ac:dyDescent="0.2">
      <c r="A568" s="218"/>
      <c r="B568" s="192">
        <v>256</v>
      </c>
      <c r="C568" s="27" t="s">
        <v>610</v>
      </c>
      <c r="D568" s="28"/>
      <c r="E568" s="34"/>
      <c r="F568" s="29"/>
      <c r="G568" s="129"/>
      <c r="H568" s="130"/>
      <c r="I568" s="131"/>
      <c r="J568" s="31"/>
      <c r="K568" s="34"/>
      <c r="L568" s="35">
        <v>2443.4576160000001</v>
      </c>
      <c r="M568" s="35"/>
      <c r="N568" s="33">
        <f>N569</f>
        <v>0</v>
      </c>
      <c r="O568" s="33"/>
      <c r="P568" s="33">
        <f t="shared" ref="P568:AK568" si="139">P569</f>
        <v>0</v>
      </c>
      <c r="Q568" s="33"/>
      <c r="R568" s="33">
        <f t="shared" si="139"/>
        <v>0</v>
      </c>
      <c r="S568" s="33"/>
      <c r="T568" s="33">
        <f t="shared" si="139"/>
        <v>0</v>
      </c>
      <c r="U568" s="33"/>
      <c r="V568" s="33">
        <f t="shared" si="139"/>
        <v>0</v>
      </c>
      <c r="W568" s="33"/>
      <c r="X568" s="33">
        <f t="shared" si="139"/>
        <v>0</v>
      </c>
      <c r="Y568" s="33"/>
      <c r="Z568" s="33">
        <f t="shared" si="139"/>
        <v>0</v>
      </c>
      <c r="AA568" s="33"/>
      <c r="AB568" s="33">
        <f t="shared" si="139"/>
        <v>2443.4576160000001</v>
      </c>
      <c r="AC568" s="33"/>
      <c r="AD568" s="33">
        <f t="shared" si="139"/>
        <v>0</v>
      </c>
      <c r="AE568" s="33"/>
      <c r="AF568" s="33">
        <f t="shared" si="139"/>
        <v>0</v>
      </c>
      <c r="AG568" s="33"/>
      <c r="AH568" s="33">
        <f t="shared" si="139"/>
        <v>0</v>
      </c>
      <c r="AI568" s="33"/>
      <c r="AJ568" s="165">
        <f t="shared" si="139"/>
        <v>0</v>
      </c>
      <c r="AK568" s="33">
        <f t="shared" si="139"/>
        <v>2443.4576160000001</v>
      </c>
      <c r="AL568" s="15"/>
    </row>
    <row r="569" spans="1:38" s="16" customFormat="1" ht="15" customHeight="1" x14ac:dyDescent="0.2">
      <c r="A569" s="218"/>
      <c r="B569" s="193">
        <v>25601</v>
      </c>
      <c r="C569" s="37" t="s">
        <v>610</v>
      </c>
      <c r="D569" s="38"/>
      <c r="E569" s="43"/>
      <c r="F569" s="39"/>
      <c r="G569" s="114"/>
      <c r="H569" s="115"/>
      <c r="I569" s="116"/>
      <c r="J569" s="41"/>
      <c r="K569" s="43"/>
      <c r="L569" s="44">
        <v>2443.4576160000001</v>
      </c>
      <c r="M569" s="44"/>
      <c r="N569" s="142">
        <f t="shared" ref="N569" si="140">SUM(N570:N574)</f>
        <v>0</v>
      </c>
      <c r="O569" s="142"/>
      <c r="P569" s="142">
        <f t="shared" ref="P569:AK569" si="141">SUM(P570:P574)</f>
        <v>0</v>
      </c>
      <c r="Q569" s="142"/>
      <c r="R569" s="142">
        <f t="shared" si="141"/>
        <v>0</v>
      </c>
      <c r="S569" s="142"/>
      <c r="T569" s="142">
        <f t="shared" si="141"/>
        <v>0</v>
      </c>
      <c r="U569" s="142"/>
      <c r="V569" s="142">
        <f t="shared" si="141"/>
        <v>0</v>
      </c>
      <c r="W569" s="142"/>
      <c r="X569" s="142">
        <f t="shared" si="141"/>
        <v>0</v>
      </c>
      <c r="Y569" s="142"/>
      <c r="Z569" s="142">
        <f t="shared" si="141"/>
        <v>0</v>
      </c>
      <c r="AA569" s="142"/>
      <c r="AB569" s="142">
        <f t="shared" si="141"/>
        <v>2443.4576160000001</v>
      </c>
      <c r="AC569" s="142"/>
      <c r="AD569" s="142">
        <f t="shared" si="141"/>
        <v>0</v>
      </c>
      <c r="AE569" s="142"/>
      <c r="AF569" s="142">
        <f t="shared" si="141"/>
        <v>0</v>
      </c>
      <c r="AG569" s="142"/>
      <c r="AH569" s="142">
        <f t="shared" si="141"/>
        <v>0</v>
      </c>
      <c r="AI569" s="142"/>
      <c r="AJ569" s="161">
        <f t="shared" si="141"/>
        <v>0</v>
      </c>
      <c r="AK569" s="142">
        <f t="shared" si="141"/>
        <v>2443.4576160000001</v>
      </c>
      <c r="AL569" s="15"/>
    </row>
    <row r="570" spans="1:38" s="16" customFormat="1" ht="33" customHeight="1" x14ac:dyDescent="0.2">
      <c r="A570" s="218"/>
      <c r="B570" s="203"/>
      <c r="C570" s="67" t="s">
        <v>611</v>
      </c>
      <c r="D570" s="47"/>
      <c r="E570" s="56">
        <v>3</v>
      </c>
      <c r="F570" s="49" t="s">
        <v>148</v>
      </c>
      <c r="G570" s="113" t="s">
        <v>30</v>
      </c>
      <c r="H570" s="113" t="s">
        <v>31</v>
      </c>
      <c r="I570" s="117" t="s">
        <v>32</v>
      </c>
      <c r="J570" s="74" t="s">
        <v>38</v>
      </c>
      <c r="K570" s="55">
        <v>77.34</v>
      </c>
      <c r="L570" s="55">
        <v>232.02</v>
      </c>
      <c r="M570" s="55"/>
      <c r="N570" s="51"/>
      <c r="O570" s="51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143">
        <f t="shared" si="138"/>
        <v>3</v>
      </c>
      <c r="AB570" s="143">
        <f>L570-N570-P570-R570-T570-V570-X570</f>
        <v>232.02</v>
      </c>
      <c r="AC570" s="143"/>
      <c r="AD570" s="52"/>
      <c r="AE570" s="52"/>
      <c r="AF570" s="52"/>
      <c r="AG570" s="52"/>
      <c r="AH570" s="53"/>
      <c r="AI570" s="53"/>
      <c r="AJ570" s="151"/>
      <c r="AK570" s="147">
        <f>N570+P570+R570+T570+V570+X570+Z570+AB570+AD570+AF570+AH570+AJ570</f>
        <v>232.02</v>
      </c>
      <c r="AL570" s="15"/>
    </row>
    <row r="571" spans="1:38" s="16" customFormat="1" ht="33" customHeight="1" x14ac:dyDescent="0.2">
      <c r="A571" s="218"/>
      <c r="B571" s="203"/>
      <c r="C571" s="67" t="s">
        <v>612</v>
      </c>
      <c r="D571" s="47"/>
      <c r="E571" s="56">
        <v>3</v>
      </c>
      <c r="F571" s="49" t="s">
        <v>148</v>
      </c>
      <c r="G571" s="113" t="s">
        <v>30</v>
      </c>
      <c r="H571" s="113" t="s">
        <v>31</v>
      </c>
      <c r="I571" s="117" t="s">
        <v>32</v>
      </c>
      <c r="J571" s="74" t="s">
        <v>33</v>
      </c>
      <c r="K571" s="55">
        <v>70.209999999999994</v>
      </c>
      <c r="L571" s="55">
        <v>210.63</v>
      </c>
      <c r="M571" s="55"/>
      <c r="N571" s="51"/>
      <c r="O571" s="51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143">
        <f t="shared" si="138"/>
        <v>3</v>
      </c>
      <c r="AB571" s="143">
        <f>L571-N571-P571-R571-T571-V571-X571</f>
        <v>210.63</v>
      </c>
      <c r="AC571" s="143"/>
      <c r="AD571" s="52"/>
      <c r="AE571" s="52"/>
      <c r="AF571" s="52"/>
      <c r="AG571" s="52"/>
      <c r="AH571" s="53"/>
      <c r="AI571" s="53"/>
      <c r="AJ571" s="151"/>
      <c r="AK571" s="147">
        <f>N571+P571+R571+T571+V571+X571+Z571+AB571+AD571+AF571+AH571+AJ571</f>
        <v>210.63</v>
      </c>
      <c r="AL571" s="15"/>
    </row>
    <row r="572" spans="1:38" s="16" customFormat="1" ht="33" customHeight="1" x14ac:dyDescent="0.2">
      <c r="A572" s="218"/>
      <c r="B572" s="203"/>
      <c r="C572" s="67" t="s">
        <v>613</v>
      </c>
      <c r="D572" s="47"/>
      <c r="E572" s="56">
        <v>12</v>
      </c>
      <c r="F572" s="49" t="s">
        <v>148</v>
      </c>
      <c r="G572" s="113" t="s">
        <v>30</v>
      </c>
      <c r="H572" s="113" t="s">
        <v>31</v>
      </c>
      <c r="I572" s="117" t="s">
        <v>32</v>
      </c>
      <c r="J572" s="74" t="s">
        <v>38</v>
      </c>
      <c r="K572" s="55">
        <v>46.39</v>
      </c>
      <c r="L572" s="55">
        <v>556.68000000000006</v>
      </c>
      <c r="M572" s="55"/>
      <c r="N572" s="51"/>
      <c r="O572" s="51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143">
        <f t="shared" si="138"/>
        <v>12</v>
      </c>
      <c r="AB572" s="143">
        <f>L572-N572-P572-R572-T572-V572-X572</f>
        <v>556.68000000000006</v>
      </c>
      <c r="AC572" s="143"/>
      <c r="AD572" s="52"/>
      <c r="AE572" s="52"/>
      <c r="AF572" s="52"/>
      <c r="AG572" s="52"/>
      <c r="AH572" s="53"/>
      <c r="AI572" s="53"/>
      <c r="AJ572" s="151"/>
      <c r="AK572" s="147">
        <f>N572+P572+R572+T572+V572+X572+Z572+AB572+AD572+AF572+AH572+AJ572</f>
        <v>556.68000000000006</v>
      </c>
      <c r="AL572" s="15"/>
    </row>
    <row r="573" spans="1:38" s="16" customFormat="1" ht="33" customHeight="1" x14ac:dyDescent="0.2">
      <c r="A573" s="218"/>
      <c r="B573" s="203"/>
      <c r="C573" s="67" t="s">
        <v>614</v>
      </c>
      <c r="D573" s="47"/>
      <c r="E573" s="56">
        <v>12</v>
      </c>
      <c r="F573" s="49" t="s">
        <v>148</v>
      </c>
      <c r="G573" s="113" t="s">
        <v>30</v>
      </c>
      <c r="H573" s="113" t="s">
        <v>31</v>
      </c>
      <c r="I573" s="117" t="s">
        <v>32</v>
      </c>
      <c r="J573" s="74" t="s">
        <v>33</v>
      </c>
      <c r="K573" s="55">
        <v>60.171984000000009</v>
      </c>
      <c r="L573" s="55">
        <v>722.06380800000011</v>
      </c>
      <c r="M573" s="55"/>
      <c r="N573" s="51"/>
      <c r="O573" s="51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143">
        <f t="shared" si="138"/>
        <v>12</v>
      </c>
      <c r="AB573" s="143">
        <f>L573-N573-P573-R573-T573-V573-X573</f>
        <v>722.06380800000011</v>
      </c>
      <c r="AC573" s="143"/>
      <c r="AD573" s="52"/>
      <c r="AE573" s="52"/>
      <c r="AF573" s="52"/>
      <c r="AG573" s="52"/>
      <c r="AH573" s="53"/>
      <c r="AI573" s="53"/>
      <c r="AJ573" s="151"/>
      <c r="AK573" s="147">
        <f>N573+P573+R573+T573+V573+X573+Z573+AB573+AD573+AF573+AH573+AJ573</f>
        <v>722.06380800000011</v>
      </c>
      <c r="AL573" s="15"/>
    </row>
    <row r="574" spans="1:38" s="16" customFormat="1" ht="33" customHeight="1" x14ac:dyDescent="0.2">
      <c r="A574" s="218"/>
      <c r="B574" s="203"/>
      <c r="C574" s="67" t="s">
        <v>615</v>
      </c>
      <c r="D574" s="47"/>
      <c r="E574" s="56">
        <v>12</v>
      </c>
      <c r="F574" s="49" t="s">
        <v>148</v>
      </c>
      <c r="G574" s="113" t="s">
        <v>30</v>
      </c>
      <c r="H574" s="113" t="s">
        <v>31</v>
      </c>
      <c r="I574" s="117" t="s">
        <v>32</v>
      </c>
      <c r="J574" s="74" t="s">
        <v>33</v>
      </c>
      <c r="K574" s="55">
        <v>60.171984000000002</v>
      </c>
      <c r="L574" s="55">
        <v>722.06380799999999</v>
      </c>
      <c r="M574" s="55"/>
      <c r="N574" s="51"/>
      <c r="O574" s="51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143">
        <f t="shared" si="138"/>
        <v>12</v>
      </c>
      <c r="AB574" s="143">
        <f>L574-N574-P574-R574-T574-V574-X574</f>
        <v>722.06380799999999</v>
      </c>
      <c r="AC574" s="143"/>
      <c r="AD574" s="52"/>
      <c r="AE574" s="52"/>
      <c r="AF574" s="52"/>
      <c r="AG574" s="52"/>
      <c r="AH574" s="53"/>
      <c r="AI574" s="53"/>
      <c r="AJ574" s="151"/>
      <c r="AK574" s="147">
        <f>N574+P574+R574+T574+V574+X574+Z574+AB574+AD574+AF574+AH574+AJ574</f>
        <v>722.06380799999999</v>
      </c>
      <c r="AL574" s="15"/>
    </row>
    <row r="575" spans="1:38" s="16" customFormat="1" ht="15" customHeight="1" x14ac:dyDescent="0.2">
      <c r="A575" s="218"/>
      <c r="B575" s="191">
        <v>2600</v>
      </c>
      <c r="C575" s="18" t="s">
        <v>616</v>
      </c>
      <c r="D575" s="19"/>
      <c r="E575" s="24"/>
      <c r="F575" s="20"/>
      <c r="G575" s="132"/>
      <c r="H575" s="133"/>
      <c r="I575" s="134"/>
      <c r="J575" s="22"/>
      <c r="K575" s="24"/>
      <c r="L575" s="25">
        <v>20387.859071999999</v>
      </c>
      <c r="M575" s="25"/>
      <c r="N575" s="23">
        <f>N576</f>
        <v>0</v>
      </c>
      <c r="O575" s="23"/>
      <c r="P575" s="23">
        <f t="shared" ref="P575:AK576" si="142">P576</f>
        <v>20300</v>
      </c>
      <c r="Q575" s="23"/>
      <c r="R575" s="23">
        <f t="shared" si="142"/>
        <v>0</v>
      </c>
      <c r="S575" s="23"/>
      <c r="T575" s="23">
        <f t="shared" si="142"/>
        <v>0</v>
      </c>
      <c r="U575" s="23"/>
      <c r="V575" s="23">
        <f t="shared" si="142"/>
        <v>0</v>
      </c>
      <c r="W575" s="23"/>
      <c r="X575" s="23">
        <f t="shared" si="142"/>
        <v>0</v>
      </c>
      <c r="Y575" s="23"/>
      <c r="Z575" s="23">
        <f t="shared" si="142"/>
        <v>0</v>
      </c>
      <c r="AA575" s="23"/>
      <c r="AB575" s="23">
        <f t="shared" si="142"/>
        <v>87.86</v>
      </c>
      <c r="AC575" s="23"/>
      <c r="AD575" s="23">
        <f t="shared" si="142"/>
        <v>0</v>
      </c>
      <c r="AE575" s="23"/>
      <c r="AF575" s="23">
        <f t="shared" si="142"/>
        <v>0</v>
      </c>
      <c r="AG575" s="23"/>
      <c r="AH575" s="23">
        <f t="shared" si="142"/>
        <v>0</v>
      </c>
      <c r="AI575" s="23"/>
      <c r="AJ575" s="148">
        <f t="shared" si="142"/>
        <v>0</v>
      </c>
      <c r="AK575" s="23">
        <f t="shared" si="142"/>
        <v>20387.86</v>
      </c>
      <c r="AL575" s="15"/>
    </row>
    <row r="576" spans="1:38" s="16" customFormat="1" ht="15" customHeight="1" x14ac:dyDescent="0.2">
      <c r="A576" s="218"/>
      <c r="B576" s="192">
        <v>261</v>
      </c>
      <c r="C576" s="27" t="s">
        <v>616</v>
      </c>
      <c r="D576" s="28"/>
      <c r="E576" s="34"/>
      <c r="F576" s="29"/>
      <c r="G576" s="129"/>
      <c r="H576" s="130"/>
      <c r="I576" s="131"/>
      <c r="J576" s="31"/>
      <c r="K576" s="34"/>
      <c r="L576" s="35">
        <v>20387.859071999999</v>
      </c>
      <c r="M576" s="35"/>
      <c r="N576" s="32">
        <f>N577</f>
        <v>0</v>
      </c>
      <c r="O576" s="32"/>
      <c r="P576" s="32">
        <f t="shared" si="142"/>
        <v>20300</v>
      </c>
      <c r="Q576" s="32"/>
      <c r="R576" s="32">
        <f t="shared" si="142"/>
        <v>0</v>
      </c>
      <c r="S576" s="32"/>
      <c r="T576" s="32">
        <f t="shared" si="142"/>
        <v>0</v>
      </c>
      <c r="U576" s="32"/>
      <c r="V576" s="32">
        <f t="shared" si="142"/>
        <v>0</v>
      </c>
      <c r="W576" s="32"/>
      <c r="X576" s="32">
        <f t="shared" si="142"/>
        <v>0</v>
      </c>
      <c r="Y576" s="32"/>
      <c r="Z576" s="32">
        <f t="shared" si="142"/>
        <v>0</v>
      </c>
      <c r="AA576" s="32"/>
      <c r="AB576" s="32">
        <f t="shared" si="142"/>
        <v>87.86</v>
      </c>
      <c r="AC576" s="32"/>
      <c r="AD576" s="32">
        <f t="shared" si="142"/>
        <v>0</v>
      </c>
      <c r="AE576" s="32"/>
      <c r="AF576" s="32">
        <f t="shared" si="142"/>
        <v>0</v>
      </c>
      <c r="AG576" s="32"/>
      <c r="AH576" s="32">
        <f t="shared" si="142"/>
        <v>0</v>
      </c>
      <c r="AI576" s="32"/>
      <c r="AJ576" s="149">
        <f t="shared" si="142"/>
        <v>0</v>
      </c>
      <c r="AK576" s="32">
        <f t="shared" si="142"/>
        <v>20387.86</v>
      </c>
      <c r="AL576" s="15"/>
    </row>
    <row r="577" spans="1:38" s="16" customFormat="1" ht="15" customHeight="1" x14ac:dyDescent="0.2">
      <c r="A577" s="218"/>
      <c r="B577" s="193">
        <v>26101</v>
      </c>
      <c r="C577" s="37" t="s">
        <v>616</v>
      </c>
      <c r="D577" s="38"/>
      <c r="E577" s="43"/>
      <c r="F577" s="39"/>
      <c r="G577" s="114"/>
      <c r="H577" s="115"/>
      <c r="I577" s="116"/>
      <c r="J577" s="41"/>
      <c r="K577" s="43"/>
      <c r="L577" s="42">
        <f t="shared" ref="L577:N577" si="143">SUM(L578:L579)</f>
        <v>20387.86</v>
      </c>
      <c r="M577" s="42"/>
      <c r="N577" s="42">
        <f t="shared" si="143"/>
        <v>0</v>
      </c>
      <c r="O577" s="42"/>
      <c r="P577" s="42">
        <f t="shared" ref="P577:AK577" si="144">SUM(P578:P579)</f>
        <v>20300</v>
      </c>
      <c r="Q577" s="42"/>
      <c r="R577" s="42">
        <f t="shared" si="144"/>
        <v>0</v>
      </c>
      <c r="S577" s="42"/>
      <c r="T577" s="42">
        <f t="shared" si="144"/>
        <v>0</v>
      </c>
      <c r="U577" s="42"/>
      <c r="V577" s="42">
        <f t="shared" si="144"/>
        <v>0</v>
      </c>
      <c r="W577" s="42"/>
      <c r="X577" s="42">
        <f t="shared" si="144"/>
        <v>0</v>
      </c>
      <c r="Y577" s="42"/>
      <c r="Z577" s="42">
        <f t="shared" si="144"/>
        <v>0</v>
      </c>
      <c r="AA577" s="42"/>
      <c r="AB577" s="42">
        <f t="shared" si="144"/>
        <v>87.86</v>
      </c>
      <c r="AC577" s="42"/>
      <c r="AD577" s="42">
        <f t="shared" si="144"/>
        <v>0</v>
      </c>
      <c r="AE577" s="42"/>
      <c r="AF577" s="42">
        <f t="shared" si="144"/>
        <v>0</v>
      </c>
      <c r="AG577" s="42"/>
      <c r="AH577" s="42">
        <f t="shared" si="144"/>
        <v>0</v>
      </c>
      <c r="AI577" s="42"/>
      <c r="AJ577" s="150">
        <f t="shared" si="144"/>
        <v>0</v>
      </c>
      <c r="AK577" s="42">
        <f t="shared" si="144"/>
        <v>20387.86</v>
      </c>
      <c r="AL577" s="15"/>
    </row>
    <row r="578" spans="1:38" s="16" customFormat="1" ht="33" customHeight="1" x14ac:dyDescent="0.2">
      <c r="A578" s="218"/>
      <c r="B578" s="197"/>
      <c r="C578" s="67" t="s">
        <v>617</v>
      </c>
      <c r="D578" s="47"/>
      <c r="E578" s="56">
        <v>720</v>
      </c>
      <c r="F578" s="49" t="s">
        <v>618</v>
      </c>
      <c r="G578" s="113" t="s">
        <v>30</v>
      </c>
      <c r="H578" s="113" t="s">
        <v>31</v>
      </c>
      <c r="I578" s="117" t="s">
        <v>32</v>
      </c>
      <c r="J578" s="74" t="s">
        <v>33</v>
      </c>
      <c r="K578" s="55">
        <v>24.9573</v>
      </c>
      <c r="L578" s="55">
        <v>20300</v>
      </c>
      <c r="M578" s="55"/>
      <c r="N578" s="51"/>
      <c r="O578" s="51">
        <v>720</v>
      </c>
      <c r="P578" s="52">
        <v>20300</v>
      </c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143">
        <f>E578-M578-O578-Q578-S578-U578-W578</f>
        <v>0</v>
      </c>
      <c r="AB578" s="143">
        <f>L578-N578-P578-R578-T578-V578-X578</f>
        <v>0</v>
      </c>
      <c r="AC578" s="143"/>
      <c r="AD578" s="52"/>
      <c r="AE578" s="52"/>
      <c r="AF578" s="52"/>
      <c r="AG578" s="52"/>
      <c r="AH578" s="53"/>
      <c r="AI578" s="53"/>
      <c r="AJ578" s="151"/>
      <c r="AK578" s="147">
        <f>N578+P578+R578+T578+V578+X578+Z578+AB578+AD578+AF578+AH578+AJ578</f>
        <v>20300</v>
      </c>
      <c r="AL578" s="15"/>
    </row>
    <row r="579" spans="1:38" s="78" customFormat="1" ht="33" customHeight="1" x14ac:dyDescent="0.2">
      <c r="A579" s="218"/>
      <c r="B579" s="199"/>
      <c r="C579" s="73" t="s">
        <v>619</v>
      </c>
      <c r="D579" s="47"/>
      <c r="E579" s="56">
        <v>1</v>
      </c>
      <c r="F579" s="49" t="s">
        <v>29</v>
      </c>
      <c r="G579" s="113" t="s">
        <v>30</v>
      </c>
      <c r="H579" s="113" t="s">
        <v>31</v>
      </c>
      <c r="I579" s="117" t="s">
        <v>32</v>
      </c>
      <c r="J579" s="74" t="s">
        <v>38</v>
      </c>
      <c r="K579" s="55">
        <v>87.86</v>
      </c>
      <c r="L579" s="55">
        <v>87.86</v>
      </c>
      <c r="M579" s="55"/>
      <c r="N579" s="51"/>
      <c r="O579" s="51"/>
      <c r="P579" s="75"/>
      <c r="Q579" s="75"/>
      <c r="R579" s="76"/>
      <c r="S579" s="76"/>
      <c r="T579" s="75"/>
      <c r="U579" s="75"/>
      <c r="V579" s="76"/>
      <c r="W579" s="76"/>
      <c r="X579" s="76"/>
      <c r="Y579" s="76"/>
      <c r="Z579" s="75"/>
      <c r="AA579" s="143">
        <f>E579-M579-O579-Q579-S579-U579-W579</f>
        <v>1</v>
      </c>
      <c r="AB579" s="77">
        <v>87.86</v>
      </c>
      <c r="AC579" s="77"/>
      <c r="AD579" s="77"/>
      <c r="AE579" s="77"/>
      <c r="AF579" s="77"/>
      <c r="AG579" s="77"/>
      <c r="AH579" s="53"/>
      <c r="AI579" s="53"/>
      <c r="AJ579" s="151"/>
      <c r="AK579" s="147">
        <f>N579+P579+R579+T579+V579+X579+Z579+AB579+AD579+AF579+AH579+AJ579</f>
        <v>87.86</v>
      </c>
      <c r="AL579" s="15"/>
    </row>
    <row r="580" spans="1:38" s="16" customFormat="1" ht="21" customHeight="1" x14ac:dyDescent="0.2">
      <c r="A580" s="218"/>
      <c r="B580" s="191">
        <v>2700</v>
      </c>
      <c r="C580" s="18" t="s">
        <v>620</v>
      </c>
      <c r="D580" s="19"/>
      <c r="E580" s="24"/>
      <c r="F580" s="20"/>
      <c r="G580" s="132"/>
      <c r="H580" s="133"/>
      <c r="I580" s="134"/>
      <c r="J580" s="22"/>
      <c r="K580" s="24"/>
      <c r="L580" s="25">
        <v>2006.4000719999999</v>
      </c>
      <c r="M580" s="25"/>
      <c r="N580" s="23">
        <f>N581+N586</f>
        <v>0</v>
      </c>
      <c r="O580" s="23"/>
      <c r="P580" s="23">
        <f t="shared" ref="P580:AK580" si="145">P581+P586</f>
        <v>0</v>
      </c>
      <c r="Q580" s="23"/>
      <c r="R580" s="23">
        <f t="shared" si="145"/>
        <v>0</v>
      </c>
      <c r="S580" s="23"/>
      <c r="T580" s="23">
        <f t="shared" si="145"/>
        <v>0</v>
      </c>
      <c r="U580" s="23"/>
      <c r="V580" s="23">
        <f t="shared" si="145"/>
        <v>0</v>
      </c>
      <c r="W580" s="23"/>
      <c r="X580" s="23">
        <f t="shared" si="145"/>
        <v>0</v>
      </c>
      <c r="Y580" s="23"/>
      <c r="Z580" s="23">
        <f t="shared" si="145"/>
        <v>0</v>
      </c>
      <c r="AA580" s="23"/>
      <c r="AB580" s="23">
        <f t="shared" si="145"/>
        <v>2006.4000719999999</v>
      </c>
      <c r="AC580" s="23"/>
      <c r="AD580" s="23">
        <f t="shared" si="145"/>
        <v>0</v>
      </c>
      <c r="AE580" s="23"/>
      <c r="AF580" s="23">
        <f t="shared" si="145"/>
        <v>0</v>
      </c>
      <c r="AG580" s="23"/>
      <c r="AH580" s="23">
        <f t="shared" si="145"/>
        <v>0</v>
      </c>
      <c r="AI580" s="23"/>
      <c r="AJ580" s="148">
        <f t="shared" si="145"/>
        <v>0</v>
      </c>
      <c r="AK580" s="23">
        <f t="shared" si="145"/>
        <v>2006.4000719999999</v>
      </c>
      <c r="AL580" s="15"/>
    </row>
    <row r="581" spans="1:38" s="16" customFormat="1" ht="15" customHeight="1" x14ac:dyDescent="0.2">
      <c r="A581" s="218"/>
      <c r="B581" s="192">
        <v>271</v>
      </c>
      <c r="C581" s="27" t="s">
        <v>621</v>
      </c>
      <c r="D581" s="28"/>
      <c r="E581" s="34"/>
      <c r="F581" s="29"/>
      <c r="G581" s="129"/>
      <c r="H581" s="130"/>
      <c r="I581" s="131"/>
      <c r="J581" s="31"/>
      <c r="K581" s="34"/>
      <c r="L581" s="35">
        <v>1500.0000719999998</v>
      </c>
      <c r="M581" s="35"/>
      <c r="N581" s="32">
        <f>N582</f>
        <v>0</v>
      </c>
      <c r="O581" s="32"/>
      <c r="P581" s="32">
        <f t="shared" ref="P581:AK581" si="146">P582</f>
        <v>0</v>
      </c>
      <c r="Q581" s="32"/>
      <c r="R581" s="32">
        <f t="shared" si="146"/>
        <v>0</v>
      </c>
      <c r="S581" s="32"/>
      <c r="T581" s="32">
        <f t="shared" si="146"/>
        <v>0</v>
      </c>
      <c r="U581" s="32"/>
      <c r="V581" s="32">
        <f t="shared" si="146"/>
        <v>0</v>
      </c>
      <c r="W581" s="32"/>
      <c r="X581" s="32">
        <f t="shared" si="146"/>
        <v>0</v>
      </c>
      <c r="Y581" s="32"/>
      <c r="Z581" s="32">
        <f t="shared" si="146"/>
        <v>0</v>
      </c>
      <c r="AA581" s="32"/>
      <c r="AB581" s="32">
        <f t="shared" si="146"/>
        <v>1500.0000719999998</v>
      </c>
      <c r="AC581" s="32"/>
      <c r="AD581" s="32">
        <f t="shared" si="146"/>
        <v>0</v>
      </c>
      <c r="AE581" s="32"/>
      <c r="AF581" s="32">
        <f t="shared" si="146"/>
        <v>0</v>
      </c>
      <c r="AG581" s="32"/>
      <c r="AH581" s="32">
        <f t="shared" si="146"/>
        <v>0</v>
      </c>
      <c r="AI581" s="32"/>
      <c r="AJ581" s="149">
        <f t="shared" si="146"/>
        <v>0</v>
      </c>
      <c r="AK581" s="32">
        <f t="shared" si="146"/>
        <v>1500.0000719999998</v>
      </c>
      <c r="AL581" s="15"/>
    </row>
    <row r="582" spans="1:38" s="16" customFormat="1" ht="18.75" customHeight="1" x14ac:dyDescent="0.2">
      <c r="A582" s="218"/>
      <c r="B582" s="193">
        <v>27106</v>
      </c>
      <c r="C582" s="37" t="s">
        <v>622</v>
      </c>
      <c r="D582" s="38"/>
      <c r="E582" s="43"/>
      <c r="F582" s="39"/>
      <c r="G582" s="114"/>
      <c r="H582" s="115"/>
      <c r="I582" s="116"/>
      <c r="J582" s="41"/>
      <c r="K582" s="43"/>
      <c r="L582" s="44">
        <v>1500.0000719999998</v>
      </c>
      <c r="M582" s="44"/>
      <c r="N582" s="42">
        <f>SUM(N583:N585)</f>
        <v>0</v>
      </c>
      <c r="O582" s="42"/>
      <c r="P582" s="42">
        <f t="shared" ref="P582:AK582" si="147">SUM(P583:P585)</f>
        <v>0</v>
      </c>
      <c r="Q582" s="42"/>
      <c r="R582" s="42">
        <f t="shared" si="147"/>
        <v>0</v>
      </c>
      <c r="S582" s="42"/>
      <c r="T582" s="42">
        <f t="shared" si="147"/>
        <v>0</v>
      </c>
      <c r="U582" s="42"/>
      <c r="V582" s="42">
        <f t="shared" si="147"/>
        <v>0</v>
      </c>
      <c r="W582" s="42"/>
      <c r="X582" s="42">
        <f t="shared" si="147"/>
        <v>0</v>
      </c>
      <c r="Y582" s="42"/>
      <c r="Z582" s="42">
        <f t="shared" si="147"/>
        <v>0</v>
      </c>
      <c r="AA582" s="42"/>
      <c r="AB582" s="42">
        <f t="shared" si="147"/>
        <v>1500.0000719999998</v>
      </c>
      <c r="AC582" s="42"/>
      <c r="AD582" s="42">
        <f t="shared" si="147"/>
        <v>0</v>
      </c>
      <c r="AE582" s="42"/>
      <c r="AF582" s="42">
        <f t="shared" si="147"/>
        <v>0</v>
      </c>
      <c r="AG582" s="42"/>
      <c r="AH582" s="42">
        <f t="shared" si="147"/>
        <v>0</v>
      </c>
      <c r="AI582" s="42"/>
      <c r="AJ582" s="150">
        <f t="shared" si="147"/>
        <v>0</v>
      </c>
      <c r="AK582" s="42">
        <f t="shared" si="147"/>
        <v>1500.0000719999998</v>
      </c>
      <c r="AL582" s="15"/>
    </row>
    <row r="583" spans="1:38" s="16" customFormat="1" ht="33" customHeight="1" x14ac:dyDescent="0.2">
      <c r="A583" s="218"/>
      <c r="B583" s="194"/>
      <c r="C583" s="67" t="s">
        <v>623</v>
      </c>
      <c r="D583" s="47"/>
      <c r="E583" s="56">
        <v>1</v>
      </c>
      <c r="F583" s="49" t="s">
        <v>29</v>
      </c>
      <c r="G583" s="113" t="s">
        <v>30</v>
      </c>
      <c r="H583" s="113" t="s">
        <v>31</v>
      </c>
      <c r="I583" s="117" t="s">
        <v>32</v>
      </c>
      <c r="J583" s="74" t="s">
        <v>33</v>
      </c>
      <c r="K583" s="55">
        <v>394.19978399999997</v>
      </c>
      <c r="L583" s="55">
        <v>394.19978399999997</v>
      </c>
      <c r="M583" s="55"/>
      <c r="N583" s="51"/>
      <c r="O583" s="51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143">
        <f t="shared" ref="AA583:AA585" si="148">E583-M583-O583-Q583-S583-U583-W583</f>
        <v>1</v>
      </c>
      <c r="AB583" s="143">
        <f>L583-N583-P583-R583-T583-V583-X583</f>
        <v>394.19978399999997</v>
      </c>
      <c r="AC583" s="143"/>
      <c r="AD583" s="52"/>
      <c r="AE583" s="52"/>
      <c r="AF583" s="52"/>
      <c r="AG583" s="52"/>
      <c r="AH583" s="53"/>
      <c r="AI583" s="53"/>
      <c r="AJ583" s="151"/>
      <c r="AK583" s="147">
        <f>N583+P583+R583+T583+V583+X583+Z583+AB583+AD583+AF583+AH583+AJ583</f>
        <v>394.19978399999997</v>
      </c>
      <c r="AL583" s="15"/>
    </row>
    <row r="584" spans="1:38" s="16" customFormat="1" ht="33" customHeight="1" x14ac:dyDescent="0.2">
      <c r="A584" s="218"/>
      <c r="B584" s="194"/>
      <c r="C584" s="67" t="s">
        <v>624</v>
      </c>
      <c r="D584" s="47"/>
      <c r="E584" s="56">
        <v>1</v>
      </c>
      <c r="F584" s="49" t="s">
        <v>29</v>
      </c>
      <c r="G584" s="113" t="s">
        <v>30</v>
      </c>
      <c r="H584" s="113" t="s">
        <v>31</v>
      </c>
      <c r="I584" s="117" t="s">
        <v>32</v>
      </c>
      <c r="J584" s="74" t="s">
        <v>33</v>
      </c>
      <c r="K584" s="55">
        <v>205.200288</v>
      </c>
      <c r="L584" s="55">
        <v>205.200288</v>
      </c>
      <c r="M584" s="55"/>
      <c r="N584" s="51"/>
      <c r="O584" s="51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143">
        <f t="shared" si="148"/>
        <v>1</v>
      </c>
      <c r="AB584" s="143">
        <f>L584-N584-P584-R584-T584-V584-X584</f>
        <v>205.200288</v>
      </c>
      <c r="AC584" s="143"/>
      <c r="AD584" s="52"/>
      <c r="AE584" s="52"/>
      <c r="AF584" s="52"/>
      <c r="AG584" s="52"/>
      <c r="AH584" s="53"/>
      <c r="AI584" s="53"/>
      <c r="AJ584" s="151"/>
      <c r="AK584" s="147">
        <f>N584+P584+R584+T584+V584+X584+Z584+AB584+AD584+AF584+AH584+AJ584</f>
        <v>205.200288</v>
      </c>
      <c r="AL584" s="15"/>
    </row>
    <row r="585" spans="1:38" s="16" customFormat="1" ht="33" customHeight="1" x14ac:dyDescent="0.2">
      <c r="A585" s="218"/>
      <c r="B585" s="194"/>
      <c r="C585" s="67" t="s">
        <v>625</v>
      </c>
      <c r="D585" s="47"/>
      <c r="E585" s="56">
        <v>1</v>
      </c>
      <c r="F585" s="49" t="s">
        <v>29</v>
      </c>
      <c r="G585" s="113" t="s">
        <v>30</v>
      </c>
      <c r="H585" s="113" t="s">
        <v>31</v>
      </c>
      <c r="I585" s="117" t="s">
        <v>32</v>
      </c>
      <c r="J585" s="74" t="s">
        <v>33</v>
      </c>
      <c r="K585" s="55">
        <v>900.6</v>
      </c>
      <c r="L585" s="55">
        <v>900.6</v>
      </c>
      <c r="M585" s="55"/>
      <c r="N585" s="51"/>
      <c r="O585" s="51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143">
        <f t="shared" si="148"/>
        <v>1</v>
      </c>
      <c r="AB585" s="143">
        <f>L585-N585-P585-R585-T585-V585-X585</f>
        <v>900.6</v>
      </c>
      <c r="AC585" s="143"/>
      <c r="AD585" s="52"/>
      <c r="AE585" s="52"/>
      <c r="AF585" s="52"/>
      <c r="AG585" s="52"/>
      <c r="AH585" s="53"/>
      <c r="AI585" s="53"/>
      <c r="AJ585" s="151"/>
      <c r="AK585" s="147">
        <f>N585+P585+R585+T585+V585+X585+Z585+AB585+AD585+AF585+AH585+AJ585</f>
        <v>900.6</v>
      </c>
      <c r="AL585" s="15"/>
    </row>
    <row r="586" spans="1:38" s="16" customFormat="1" ht="21.75" customHeight="1" x14ac:dyDescent="0.2">
      <c r="A586" s="218"/>
      <c r="B586" s="192">
        <v>275</v>
      </c>
      <c r="C586" s="27" t="s">
        <v>626</v>
      </c>
      <c r="D586" s="28"/>
      <c r="E586" s="34"/>
      <c r="F586" s="29"/>
      <c r="G586" s="129"/>
      <c r="H586" s="130"/>
      <c r="I586" s="131"/>
      <c r="J586" s="31"/>
      <c r="K586" s="34"/>
      <c r="L586" s="35">
        <v>506.4</v>
      </c>
      <c r="M586" s="35"/>
      <c r="N586" s="32">
        <f>N587</f>
        <v>0</v>
      </c>
      <c r="O586" s="32"/>
      <c r="P586" s="32">
        <f t="shared" ref="P586:AK586" si="149">P587</f>
        <v>0</v>
      </c>
      <c r="Q586" s="32"/>
      <c r="R586" s="32">
        <f t="shared" si="149"/>
        <v>0</v>
      </c>
      <c r="S586" s="32"/>
      <c r="T586" s="32">
        <f t="shared" si="149"/>
        <v>0</v>
      </c>
      <c r="U586" s="32"/>
      <c r="V586" s="32">
        <f t="shared" si="149"/>
        <v>0</v>
      </c>
      <c r="W586" s="32"/>
      <c r="X586" s="32">
        <f t="shared" si="149"/>
        <v>0</v>
      </c>
      <c r="Y586" s="32"/>
      <c r="Z586" s="32">
        <f t="shared" si="149"/>
        <v>0</v>
      </c>
      <c r="AA586" s="32"/>
      <c r="AB586" s="32">
        <f t="shared" si="149"/>
        <v>506.4</v>
      </c>
      <c r="AC586" s="32"/>
      <c r="AD586" s="32">
        <f t="shared" si="149"/>
        <v>0</v>
      </c>
      <c r="AE586" s="32"/>
      <c r="AF586" s="32">
        <f t="shared" si="149"/>
        <v>0</v>
      </c>
      <c r="AG586" s="32"/>
      <c r="AH586" s="32">
        <f t="shared" si="149"/>
        <v>0</v>
      </c>
      <c r="AI586" s="32"/>
      <c r="AJ586" s="149">
        <f t="shared" si="149"/>
        <v>0</v>
      </c>
      <c r="AK586" s="32">
        <f t="shared" si="149"/>
        <v>506.4</v>
      </c>
      <c r="AL586" s="15"/>
    </row>
    <row r="587" spans="1:38" s="16" customFormat="1" ht="15" customHeight="1" x14ac:dyDescent="0.2">
      <c r="A587" s="218"/>
      <c r="B587" s="193">
        <v>27503</v>
      </c>
      <c r="C587" s="37" t="s">
        <v>627</v>
      </c>
      <c r="D587" s="38"/>
      <c r="E587" s="43"/>
      <c r="F587" s="39"/>
      <c r="G587" s="114"/>
      <c r="H587" s="115"/>
      <c r="I587" s="116"/>
      <c r="J587" s="41"/>
      <c r="K587" s="43"/>
      <c r="L587" s="44">
        <v>506.4</v>
      </c>
      <c r="M587" s="44"/>
      <c r="N587" s="42">
        <f>SUM(N588:N589)</f>
        <v>0</v>
      </c>
      <c r="O587" s="42"/>
      <c r="P587" s="42">
        <f t="shared" ref="P587:AK587" si="150">SUM(P588:P589)</f>
        <v>0</v>
      </c>
      <c r="Q587" s="42"/>
      <c r="R587" s="42">
        <f t="shared" si="150"/>
        <v>0</v>
      </c>
      <c r="S587" s="42"/>
      <c r="T587" s="42">
        <f t="shared" si="150"/>
        <v>0</v>
      </c>
      <c r="U587" s="42"/>
      <c r="V587" s="42">
        <f t="shared" si="150"/>
        <v>0</v>
      </c>
      <c r="W587" s="42"/>
      <c r="X587" s="42">
        <f t="shared" si="150"/>
        <v>0</v>
      </c>
      <c r="Y587" s="42"/>
      <c r="Z587" s="42">
        <f t="shared" si="150"/>
        <v>0</v>
      </c>
      <c r="AA587" s="42"/>
      <c r="AB587" s="42">
        <f t="shared" si="150"/>
        <v>506.4</v>
      </c>
      <c r="AC587" s="42"/>
      <c r="AD587" s="42">
        <f t="shared" si="150"/>
        <v>0</v>
      </c>
      <c r="AE587" s="42"/>
      <c r="AF587" s="42">
        <f t="shared" si="150"/>
        <v>0</v>
      </c>
      <c r="AG587" s="42"/>
      <c r="AH587" s="42">
        <f t="shared" si="150"/>
        <v>0</v>
      </c>
      <c r="AI587" s="42"/>
      <c r="AJ587" s="150">
        <f t="shared" si="150"/>
        <v>0</v>
      </c>
      <c r="AK587" s="42">
        <f t="shared" si="150"/>
        <v>506.4</v>
      </c>
      <c r="AL587" s="15"/>
    </row>
    <row r="588" spans="1:38" s="16" customFormat="1" ht="33" x14ac:dyDescent="0.2">
      <c r="A588" s="218"/>
      <c r="B588" s="197"/>
      <c r="C588" s="67" t="s">
        <v>628</v>
      </c>
      <c r="D588" s="47"/>
      <c r="E588" s="57"/>
      <c r="F588" s="49" t="s">
        <v>29</v>
      </c>
      <c r="G588" s="113" t="s">
        <v>30</v>
      </c>
      <c r="H588" s="113" t="s">
        <v>31</v>
      </c>
      <c r="I588" s="117" t="s">
        <v>32</v>
      </c>
      <c r="J588" s="74" t="s">
        <v>33</v>
      </c>
      <c r="K588" s="57"/>
      <c r="L588" s="55">
        <v>258</v>
      </c>
      <c r="M588" s="55"/>
      <c r="N588" s="51"/>
      <c r="O588" s="51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143">
        <f t="shared" ref="AA588:AA589" si="151">E588-M588-O588-Q588-S588-U588-W588</f>
        <v>0</v>
      </c>
      <c r="AB588" s="143">
        <f>L588-N588-P588-R588-T588-V588-X588</f>
        <v>258</v>
      </c>
      <c r="AC588" s="143"/>
      <c r="AD588" s="52"/>
      <c r="AE588" s="52"/>
      <c r="AF588" s="52"/>
      <c r="AG588" s="52"/>
      <c r="AH588" s="53"/>
      <c r="AI588" s="53"/>
      <c r="AJ588" s="151"/>
      <c r="AK588" s="147">
        <f>N588+P588+R588+T588+V588+X588+Z588+AB588+AD588+AF588+AH588+AJ588</f>
        <v>258</v>
      </c>
      <c r="AL588" s="15"/>
    </row>
    <row r="589" spans="1:38" s="16" customFormat="1" ht="33" x14ac:dyDescent="0.2">
      <c r="A589" s="218"/>
      <c r="B589" s="197"/>
      <c r="C589" s="67" t="s">
        <v>629</v>
      </c>
      <c r="D589" s="47"/>
      <c r="E589" s="57"/>
      <c r="F589" s="49" t="s">
        <v>29</v>
      </c>
      <c r="G589" s="113" t="s">
        <v>30</v>
      </c>
      <c r="H589" s="113" t="s">
        <v>31</v>
      </c>
      <c r="I589" s="117" t="s">
        <v>32</v>
      </c>
      <c r="J589" s="74" t="s">
        <v>33</v>
      </c>
      <c r="K589" s="57"/>
      <c r="L589" s="55">
        <v>248.4</v>
      </c>
      <c r="M589" s="55"/>
      <c r="N589" s="51"/>
      <c r="O589" s="51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143">
        <f t="shared" si="151"/>
        <v>0</v>
      </c>
      <c r="AB589" s="143">
        <f>L589-N589-P589-R589-T589-V589-X589</f>
        <v>248.4</v>
      </c>
      <c r="AC589" s="143"/>
      <c r="AD589" s="52"/>
      <c r="AE589" s="52"/>
      <c r="AF589" s="52"/>
      <c r="AG589" s="52"/>
      <c r="AH589" s="53"/>
      <c r="AI589" s="53"/>
      <c r="AJ589" s="151"/>
      <c r="AK589" s="147">
        <f>N589+P589+R589+T589+V589+X589+Z589+AB589+AD589+AF589+AH589+AJ589</f>
        <v>248.4</v>
      </c>
      <c r="AL589" s="15"/>
    </row>
    <row r="590" spans="1:38" s="16" customFormat="1" ht="15" customHeight="1" x14ac:dyDescent="0.2">
      <c r="A590" s="218"/>
      <c r="B590" s="191">
        <v>2900</v>
      </c>
      <c r="C590" s="18" t="s">
        <v>630</v>
      </c>
      <c r="D590" s="19"/>
      <c r="E590" s="24"/>
      <c r="F590" s="20"/>
      <c r="G590" s="132"/>
      <c r="H590" s="133"/>
      <c r="I590" s="134"/>
      <c r="J590" s="22"/>
      <c r="K590" s="24"/>
      <c r="L590" s="25">
        <v>5566.12464</v>
      </c>
      <c r="M590" s="25"/>
      <c r="N590" s="23">
        <f>N591+N598+N604+N614+N618+N621</f>
        <v>0</v>
      </c>
      <c r="O590" s="23"/>
      <c r="P590" s="23">
        <f t="shared" ref="P590:AK590" si="152">P591+P598+P604+P614+P618+P621</f>
        <v>0</v>
      </c>
      <c r="Q590" s="23"/>
      <c r="R590" s="23">
        <f t="shared" si="152"/>
        <v>0</v>
      </c>
      <c r="S590" s="23"/>
      <c r="T590" s="23">
        <f t="shared" si="152"/>
        <v>0</v>
      </c>
      <c r="U590" s="23"/>
      <c r="V590" s="23">
        <f t="shared" si="152"/>
        <v>0</v>
      </c>
      <c r="W590" s="23"/>
      <c r="X590" s="23">
        <f t="shared" si="152"/>
        <v>0</v>
      </c>
      <c r="Y590" s="23"/>
      <c r="Z590" s="23">
        <f t="shared" si="152"/>
        <v>0</v>
      </c>
      <c r="AA590" s="23"/>
      <c r="AB590" s="23">
        <f t="shared" si="152"/>
        <v>5566.12464</v>
      </c>
      <c r="AC590" s="23"/>
      <c r="AD590" s="23">
        <f t="shared" si="152"/>
        <v>0</v>
      </c>
      <c r="AE590" s="23"/>
      <c r="AF590" s="23">
        <f t="shared" si="152"/>
        <v>0</v>
      </c>
      <c r="AG590" s="23"/>
      <c r="AH590" s="23">
        <f t="shared" si="152"/>
        <v>0</v>
      </c>
      <c r="AI590" s="23"/>
      <c r="AJ590" s="148">
        <f t="shared" si="152"/>
        <v>0</v>
      </c>
      <c r="AK590" s="23">
        <f t="shared" si="152"/>
        <v>5566.12464</v>
      </c>
      <c r="AL590" s="15"/>
    </row>
    <row r="591" spans="1:38" s="16" customFormat="1" ht="15" customHeight="1" x14ac:dyDescent="0.2">
      <c r="A591" s="218"/>
      <c r="B591" s="192">
        <v>291</v>
      </c>
      <c r="C591" s="27" t="s">
        <v>631</v>
      </c>
      <c r="D591" s="28"/>
      <c r="E591" s="34"/>
      <c r="F591" s="29"/>
      <c r="G591" s="129"/>
      <c r="H591" s="130"/>
      <c r="I591" s="131"/>
      <c r="J591" s="31"/>
      <c r="K591" s="34"/>
      <c r="L591" s="35">
        <v>1587.70136</v>
      </c>
      <c r="M591" s="35"/>
      <c r="N591" s="32">
        <f>N592</f>
        <v>0</v>
      </c>
      <c r="O591" s="32"/>
      <c r="P591" s="32">
        <f t="shared" ref="P591:AK591" si="153">P592</f>
        <v>0</v>
      </c>
      <c r="Q591" s="32"/>
      <c r="R591" s="32">
        <f t="shared" si="153"/>
        <v>0</v>
      </c>
      <c r="S591" s="32"/>
      <c r="T591" s="32">
        <f t="shared" si="153"/>
        <v>0</v>
      </c>
      <c r="U591" s="32"/>
      <c r="V591" s="32">
        <f t="shared" si="153"/>
        <v>0</v>
      </c>
      <c r="W591" s="32"/>
      <c r="X591" s="32">
        <f t="shared" si="153"/>
        <v>0</v>
      </c>
      <c r="Y591" s="32"/>
      <c r="Z591" s="32">
        <f t="shared" si="153"/>
        <v>0</v>
      </c>
      <c r="AA591" s="32"/>
      <c r="AB591" s="32">
        <f t="shared" si="153"/>
        <v>1587.70136</v>
      </c>
      <c r="AC591" s="32"/>
      <c r="AD591" s="32">
        <f t="shared" si="153"/>
        <v>0</v>
      </c>
      <c r="AE591" s="32"/>
      <c r="AF591" s="32">
        <f t="shared" si="153"/>
        <v>0</v>
      </c>
      <c r="AG591" s="32"/>
      <c r="AH591" s="32">
        <f t="shared" si="153"/>
        <v>0</v>
      </c>
      <c r="AI591" s="32"/>
      <c r="AJ591" s="149">
        <f t="shared" si="153"/>
        <v>0</v>
      </c>
      <c r="AK591" s="32">
        <f t="shared" si="153"/>
        <v>1587.70136</v>
      </c>
      <c r="AL591" s="15"/>
    </row>
    <row r="592" spans="1:38" s="16" customFormat="1" ht="15" customHeight="1" x14ac:dyDescent="0.2">
      <c r="A592" s="218"/>
      <c r="B592" s="193">
        <v>29101</v>
      </c>
      <c r="C592" s="37" t="s">
        <v>632</v>
      </c>
      <c r="D592" s="38"/>
      <c r="E592" s="43"/>
      <c r="F592" s="39"/>
      <c r="G592" s="114"/>
      <c r="H592" s="115"/>
      <c r="I592" s="116"/>
      <c r="J592" s="41"/>
      <c r="K592" s="43"/>
      <c r="L592" s="44">
        <v>1587.70136</v>
      </c>
      <c r="M592" s="44"/>
      <c r="N592" s="42">
        <f>SUM(N593:N597)</f>
        <v>0</v>
      </c>
      <c r="O592" s="42"/>
      <c r="P592" s="42">
        <f t="shared" ref="P592:AK592" si="154">SUM(P593:P597)</f>
        <v>0</v>
      </c>
      <c r="Q592" s="42"/>
      <c r="R592" s="42">
        <f t="shared" si="154"/>
        <v>0</v>
      </c>
      <c r="S592" s="42"/>
      <c r="T592" s="42">
        <f t="shared" si="154"/>
        <v>0</v>
      </c>
      <c r="U592" s="42"/>
      <c r="V592" s="42">
        <f t="shared" si="154"/>
        <v>0</v>
      </c>
      <c r="W592" s="42"/>
      <c r="X592" s="42">
        <f t="shared" si="154"/>
        <v>0</v>
      </c>
      <c r="Y592" s="42"/>
      <c r="Z592" s="42">
        <f t="shared" si="154"/>
        <v>0</v>
      </c>
      <c r="AA592" s="42"/>
      <c r="AB592" s="42">
        <f t="shared" si="154"/>
        <v>1587.70136</v>
      </c>
      <c r="AC592" s="42"/>
      <c r="AD592" s="42">
        <f t="shared" si="154"/>
        <v>0</v>
      </c>
      <c r="AE592" s="42"/>
      <c r="AF592" s="42">
        <f t="shared" si="154"/>
        <v>0</v>
      </c>
      <c r="AG592" s="42"/>
      <c r="AH592" s="42">
        <f t="shared" si="154"/>
        <v>0</v>
      </c>
      <c r="AI592" s="42"/>
      <c r="AJ592" s="150">
        <f t="shared" si="154"/>
        <v>0</v>
      </c>
      <c r="AK592" s="42">
        <f t="shared" si="154"/>
        <v>1587.70136</v>
      </c>
      <c r="AL592" s="15"/>
    </row>
    <row r="593" spans="1:38" s="78" customFormat="1" ht="33" customHeight="1" x14ac:dyDescent="0.2">
      <c r="A593" s="218"/>
      <c r="B593" s="199"/>
      <c r="C593" s="73" t="s">
        <v>633</v>
      </c>
      <c r="D593" s="47"/>
      <c r="E593" s="56">
        <v>1</v>
      </c>
      <c r="F593" s="49" t="s">
        <v>29</v>
      </c>
      <c r="G593" s="113" t="s">
        <v>30</v>
      </c>
      <c r="H593" s="113" t="s">
        <v>31</v>
      </c>
      <c r="I593" s="117" t="s">
        <v>32</v>
      </c>
      <c r="J593" s="74" t="s">
        <v>38</v>
      </c>
      <c r="K593" s="55">
        <v>212.79</v>
      </c>
      <c r="L593" s="55">
        <v>212.79</v>
      </c>
      <c r="M593" s="55"/>
      <c r="N593" s="51"/>
      <c r="O593" s="51"/>
      <c r="P593" s="75"/>
      <c r="Q593" s="75"/>
      <c r="R593" s="76"/>
      <c r="S593" s="76"/>
      <c r="T593" s="75"/>
      <c r="U593" s="75"/>
      <c r="V593" s="76"/>
      <c r="W593" s="76"/>
      <c r="X593" s="76"/>
      <c r="Y593" s="76"/>
      <c r="Z593" s="75"/>
      <c r="AA593" s="143">
        <f t="shared" ref="AA593:AA597" si="155">E593-M593-O593-Q593-S593-U593-W593</f>
        <v>1</v>
      </c>
      <c r="AB593" s="143">
        <f>L593-N593-P593-R593-T593-V593-X593</f>
        <v>212.79</v>
      </c>
      <c r="AC593" s="143"/>
      <c r="AD593" s="77"/>
      <c r="AE593" s="77"/>
      <c r="AF593" s="77"/>
      <c r="AG593" s="77"/>
      <c r="AH593" s="53"/>
      <c r="AI593" s="53"/>
      <c r="AJ593" s="151"/>
      <c r="AK593" s="147">
        <f>N593+P593+R593+T593+V593+X593+Z593+AB593+AD593+AF593+AH593+AJ593</f>
        <v>212.79</v>
      </c>
      <c r="AL593" s="15"/>
    </row>
    <row r="594" spans="1:38" s="78" customFormat="1" ht="33" customHeight="1" x14ac:dyDescent="0.2">
      <c r="A594" s="218"/>
      <c r="B594" s="199"/>
      <c r="C594" s="73" t="s">
        <v>634</v>
      </c>
      <c r="D594" s="47"/>
      <c r="E594" s="56">
        <v>1</v>
      </c>
      <c r="F594" s="49" t="s">
        <v>29</v>
      </c>
      <c r="G594" s="113" t="s">
        <v>30</v>
      </c>
      <c r="H594" s="113" t="s">
        <v>31</v>
      </c>
      <c r="I594" s="117" t="s">
        <v>32</v>
      </c>
      <c r="J594" s="74" t="s">
        <v>33</v>
      </c>
      <c r="K594" s="55">
        <v>358.55135999999999</v>
      </c>
      <c r="L594" s="55">
        <v>358.55135999999999</v>
      </c>
      <c r="M594" s="55"/>
      <c r="N594" s="51"/>
      <c r="O594" s="51"/>
      <c r="P594" s="75"/>
      <c r="Q594" s="75"/>
      <c r="R594" s="76"/>
      <c r="S594" s="76"/>
      <c r="T594" s="75"/>
      <c r="U594" s="75"/>
      <c r="V594" s="76"/>
      <c r="W594" s="76"/>
      <c r="X594" s="76"/>
      <c r="Y594" s="76"/>
      <c r="Z594" s="75"/>
      <c r="AA594" s="143">
        <f t="shared" si="155"/>
        <v>1</v>
      </c>
      <c r="AB594" s="143">
        <f>L594-N594-P594-R594-T594-V594-X594</f>
        <v>358.55135999999999</v>
      </c>
      <c r="AC594" s="143"/>
      <c r="AD594" s="77"/>
      <c r="AE594" s="77"/>
      <c r="AF594" s="77"/>
      <c r="AG594" s="77"/>
      <c r="AH594" s="53"/>
      <c r="AI594" s="53"/>
      <c r="AJ594" s="151"/>
      <c r="AK594" s="147">
        <f>N594+P594+R594+T594+V594+X594+Z594+AB594+AD594+AF594+AH594+AJ594</f>
        <v>358.55135999999999</v>
      </c>
      <c r="AL594" s="15"/>
    </row>
    <row r="595" spans="1:38" s="78" customFormat="1" ht="33" customHeight="1" x14ac:dyDescent="0.2">
      <c r="A595" s="218"/>
      <c r="B595" s="199"/>
      <c r="C595" s="73" t="s">
        <v>635</v>
      </c>
      <c r="D595" s="47"/>
      <c r="E595" s="56">
        <v>1</v>
      </c>
      <c r="F595" s="49" t="s">
        <v>29</v>
      </c>
      <c r="G595" s="113" t="s">
        <v>30</v>
      </c>
      <c r="H595" s="113" t="s">
        <v>31</v>
      </c>
      <c r="I595" s="117" t="s">
        <v>32</v>
      </c>
      <c r="J595" s="74" t="s">
        <v>38</v>
      </c>
      <c r="K595" s="55">
        <v>326.7</v>
      </c>
      <c r="L595" s="55">
        <v>326.7</v>
      </c>
      <c r="M595" s="55"/>
      <c r="N595" s="51"/>
      <c r="O595" s="51"/>
      <c r="P595" s="75"/>
      <c r="Q595" s="75"/>
      <c r="R595" s="76"/>
      <c r="S595" s="76"/>
      <c r="T595" s="75"/>
      <c r="U595" s="75"/>
      <c r="V595" s="76"/>
      <c r="W595" s="76"/>
      <c r="X595" s="76"/>
      <c r="Y595" s="76"/>
      <c r="Z595" s="75"/>
      <c r="AA595" s="143">
        <f t="shared" si="155"/>
        <v>1</v>
      </c>
      <c r="AB595" s="143">
        <f>L595-N595-P595-R595-T595-V595-X595</f>
        <v>326.7</v>
      </c>
      <c r="AC595" s="143"/>
      <c r="AD595" s="77"/>
      <c r="AE595" s="77"/>
      <c r="AF595" s="77"/>
      <c r="AG595" s="77"/>
      <c r="AH595" s="53"/>
      <c r="AI595" s="53"/>
      <c r="AJ595" s="151"/>
      <c r="AK595" s="147">
        <f>N595+P595+R595+T595+V595+X595+Z595+AB595+AD595+AF595+AH595+AJ595</f>
        <v>326.7</v>
      </c>
      <c r="AL595" s="15"/>
    </row>
    <row r="596" spans="1:38" s="78" customFormat="1" ht="33" customHeight="1" x14ac:dyDescent="0.2">
      <c r="A596" s="218"/>
      <c r="B596" s="199"/>
      <c r="C596" s="73" t="s">
        <v>636</v>
      </c>
      <c r="D596" s="47"/>
      <c r="E596" s="56">
        <v>1</v>
      </c>
      <c r="F596" s="49" t="s">
        <v>29</v>
      </c>
      <c r="G596" s="113" t="s">
        <v>30</v>
      </c>
      <c r="H596" s="113" t="s">
        <v>31</v>
      </c>
      <c r="I596" s="117" t="s">
        <v>32</v>
      </c>
      <c r="J596" s="74" t="s">
        <v>38</v>
      </c>
      <c r="K596" s="55">
        <v>231.66</v>
      </c>
      <c r="L596" s="55">
        <v>231.66</v>
      </c>
      <c r="M596" s="55"/>
      <c r="N596" s="51"/>
      <c r="O596" s="51"/>
      <c r="P596" s="75"/>
      <c r="Q596" s="75"/>
      <c r="R596" s="76"/>
      <c r="S596" s="76"/>
      <c r="T596" s="75"/>
      <c r="U596" s="75"/>
      <c r="V596" s="76"/>
      <c r="W596" s="76"/>
      <c r="X596" s="76"/>
      <c r="Y596" s="76"/>
      <c r="Z596" s="75"/>
      <c r="AA596" s="143">
        <f t="shared" si="155"/>
        <v>1</v>
      </c>
      <c r="AB596" s="143">
        <f>L596-N596-P596-R596-T596-V596-X596</f>
        <v>231.66</v>
      </c>
      <c r="AC596" s="143"/>
      <c r="AD596" s="77"/>
      <c r="AE596" s="77"/>
      <c r="AF596" s="77"/>
      <c r="AG596" s="77"/>
      <c r="AH596" s="53"/>
      <c r="AI596" s="53"/>
      <c r="AJ596" s="151"/>
      <c r="AK596" s="147">
        <f>N596+P596+R596+T596+V596+X596+Z596+AB596+AD596+AF596+AH596+AJ596</f>
        <v>231.66</v>
      </c>
      <c r="AL596" s="15"/>
    </row>
    <row r="597" spans="1:38" s="16" customFormat="1" ht="33" customHeight="1" x14ac:dyDescent="0.2">
      <c r="A597" s="218"/>
      <c r="B597" s="197"/>
      <c r="C597" s="46" t="s">
        <v>637</v>
      </c>
      <c r="D597" s="47"/>
      <c r="E597" s="56">
        <v>1</v>
      </c>
      <c r="F597" s="49" t="s">
        <v>29</v>
      </c>
      <c r="G597" s="113" t="s">
        <v>30</v>
      </c>
      <c r="H597" s="113" t="s">
        <v>31</v>
      </c>
      <c r="I597" s="113" t="s">
        <v>32</v>
      </c>
      <c r="J597" s="50" t="s">
        <v>33</v>
      </c>
      <c r="K597" s="55">
        <v>458</v>
      </c>
      <c r="L597" s="55">
        <v>458</v>
      </c>
      <c r="M597" s="55"/>
      <c r="N597" s="51"/>
      <c r="O597" s="51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143">
        <f t="shared" si="155"/>
        <v>1</v>
      </c>
      <c r="AB597" s="143">
        <f>L597-N597-P597-R597-T597-V597-X597</f>
        <v>458</v>
      </c>
      <c r="AC597" s="143"/>
      <c r="AD597" s="52"/>
      <c r="AE597" s="52"/>
      <c r="AF597" s="52"/>
      <c r="AG597" s="52"/>
      <c r="AH597" s="53"/>
      <c r="AI597" s="53"/>
      <c r="AJ597" s="151"/>
      <c r="AK597" s="147">
        <f>N597+P597+R597+T597+V597+X597+Z597+AB597+AD597+AF597+AH597+AJ597</f>
        <v>458</v>
      </c>
      <c r="AL597" s="15"/>
    </row>
    <row r="598" spans="1:38" s="16" customFormat="1" ht="15" customHeight="1" x14ac:dyDescent="0.2">
      <c r="A598" s="218"/>
      <c r="B598" s="192">
        <v>292</v>
      </c>
      <c r="C598" s="27" t="s">
        <v>638</v>
      </c>
      <c r="D598" s="28"/>
      <c r="E598" s="34"/>
      <c r="F598" s="29"/>
      <c r="G598" s="129"/>
      <c r="H598" s="130"/>
      <c r="I598" s="131"/>
      <c r="J598" s="31"/>
      <c r="K598" s="34"/>
      <c r="L598" s="35">
        <v>276.00963200000001</v>
      </c>
      <c r="M598" s="35"/>
      <c r="N598" s="32">
        <f>N599</f>
        <v>0</v>
      </c>
      <c r="O598" s="32"/>
      <c r="P598" s="32">
        <f t="shared" ref="P598:AK598" si="156">P599</f>
        <v>0</v>
      </c>
      <c r="Q598" s="32"/>
      <c r="R598" s="32">
        <f t="shared" si="156"/>
        <v>0</v>
      </c>
      <c r="S598" s="32"/>
      <c r="T598" s="32">
        <f t="shared" si="156"/>
        <v>0</v>
      </c>
      <c r="U598" s="32"/>
      <c r="V598" s="32">
        <f t="shared" si="156"/>
        <v>0</v>
      </c>
      <c r="W598" s="32"/>
      <c r="X598" s="32">
        <f t="shared" si="156"/>
        <v>0</v>
      </c>
      <c r="Y598" s="32"/>
      <c r="Z598" s="32">
        <f t="shared" si="156"/>
        <v>0</v>
      </c>
      <c r="AA598" s="32"/>
      <c r="AB598" s="32">
        <f t="shared" si="156"/>
        <v>276.00963200000001</v>
      </c>
      <c r="AC598" s="32"/>
      <c r="AD598" s="32">
        <f t="shared" si="156"/>
        <v>0</v>
      </c>
      <c r="AE598" s="32"/>
      <c r="AF598" s="32">
        <f t="shared" si="156"/>
        <v>0</v>
      </c>
      <c r="AG598" s="32"/>
      <c r="AH598" s="32">
        <f t="shared" si="156"/>
        <v>0</v>
      </c>
      <c r="AI598" s="32"/>
      <c r="AJ598" s="149">
        <f t="shared" si="156"/>
        <v>0</v>
      </c>
      <c r="AK598" s="32">
        <f t="shared" si="156"/>
        <v>276.00963200000001</v>
      </c>
      <c r="AL598" s="15"/>
    </row>
    <row r="599" spans="1:38" s="16" customFormat="1" ht="15" customHeight="1" x14ac:dyDescent="0.2">
      <c r="A599" s="218"/>
      <c r="B599" s="193">
        <v>29202</v>
      </c>
      <c r="C599" s="37" t="s">
        <v>639</v>
      </c>
      <c r="D599" s="38"/>
      <c r="E599" s="43"/>
      <c r="F599" s="39"/>
      <c r="G599" s="114"/>
      <c r="H599" s="115"/>
      <c r="I599" s="116"/>
      <c r="J599" s="41"/>
      <c r="K599" s="43"/>
      <c r="L599" s="44">
        <v>276.00963200000001</v>
      </c>
      <c r="M599" s="44"/>
      <c r="N599" s="42">
        <f>SUM(N600:N603)</f>
        <v>0</v>
      </c>
      <c r="O599" s="42"/>
      <c r="P599" s="42">
        <f t="shared" ref="P599:AK599" si="157">SUM(P600:P603)</f>
        <v>0</v>
      </c>
      <c r="Q599" s="42"/>
      <c r="R599" s="42">
        <f t="shared" si="157"/>
        <v>0</v>
      </c>
      <c r="S599" s="42"/>
      <c r="T599" s="42">
        <f t="shared" si="157"/>
        <v>0</v>
      </c>
      <c r="U599" s="42"/>
      <c r="V599" s="42">
        <f t="shared" si="157"/>
        <v>0</v>
      </c>
      <c r="W599" s="42"/>
      <c r="X599" s="42">
        <f t="shared" si="157"/>
        <v>0</v>
      </c>
      <c r="Y599" s="42"/>
      <c r="Z599" s="42">
        <f t="shared" si="157"/>
        <v>0</v>
      </c>
      <c r="AA599" s="42"/>
      <c r="AB599" s="42">
        <f t="shared" si="157"/>
        <v>276.00963200000001</v>
      </c>
      <c r="AC599" s="42"/>
      <c r="AD599" s="42">
        <f t="shared" si="157"/>
        <v>0</v>
      </c>
      <c r="AE599" s="42"/>
      <c r="AF599" s="42">
        <f t="shared" si="157"/>
        <v>0</v>
      </c>
      <c r="AG599" s="42"/>
      <c r="AH599" s="42">
        <f t="shared" si="157"/>
        <v>0</v>
      </c>
      <c r="AI599" s="42"/>
      <c r="AJ599" s="150">
        <f t="shared" si="157"/>
        <v>0</v>
      </c>
      <c r="AK599" s="42">
        <f t="shared" si="157"/>
        <v>276.00963200000001</v>
      </c>
      <c r="AL599" s="15"/>
    </row>
    <row r="600" spans="1:38" s="78" customFormat="1" ht="33" customHeight="1" x14ac:dyDescent="0.2">
      <c r="A600" s="218"/>
      <c r="B600" s="199"/>
      <c r="C600" s="73" t="s">
        <v>640</v>
      </c>
      <c r="D600" s="47"/>
      <c r="E600" s="56">
        <v>1</v>
      </c>
      <c r="F600" s="49" t="s">
        <v>29</v>
      </c>
      <c r="G600" s="113" t="s">
        <v>30</v>
      </c>
      <c r="H600" s="113" t="s">
        <v>31</v>
      </c>
      <c r="I600" s="117" t="s">
        <v>32</v>
      </c>
      <c r="J600" s="74" t="s">
        <v>38</v>
      </c>
      <c r="K600" s="55">
        <v>116.42</v>
      </c>
      <c r="L600" s="55">
        <v>116.42</v>
      </c>
      <c r="M600" s="55"/>
      <c r="N600" s="51"/>
      <c r="O600" s="51"/>
      <c r="P600" s="75"/>
      <c r="Q600" s="75"/>
      <c r="R600" s="76"/>
      <c r="S600" s="76"/>
      <c r="T600" s="75"/>
      <c r="U600" s="75"/>
      <c r="V600" s="76"/>
      <c r="W600" s="76"/>
      <c r="X600" s="76"/>
      <c r="Y600" s="76"/>
      <c r="Z600" s="75"/>
      <c r="AA600" s="143">
        <f t="shared" ref="AA600:AA603" si="158">E600-M600-O600-Q600-S600-U600-W600</f>
        <v>1</v>
      </c>
      <c r="AB600" s="143">
        <f>L600-N600-P600-R600-T600-V600-X600</f>
        <v>116.42</v>
      </c>
      <c r="AC600" s="143"/>
      <c r="AD600" s="77"/>
      <c r="AE600" s="77"/>
      <c r="AF600" s="77"/>
      <c r="AG600" s="77"/>
      <c r="AH600" s="53"/>
      <c r="AI600" s="53"/>
      <c r="AJ600" s="151"/>
      <c r="AK600" s="147">
        <f>N600+P600+R600+T600+V600+X600+Z600+AB600+AD600+AF600+AH600+AJ600</f>
        <v>116.42</v>
      </c>
      <c r="AL600" s="15"/>
    </row>
    <row r="601" spans="1:38" s="78" customFormat="1" ht="33" customHeight="1" x14ac:dyDescent="0.2">
      <c r="A601" s="218"/>
      <c r="B601" s="199"/>
      <c r="C601" s="73" t="s">
        <v>641</v>
      </c>
      <c r="D601" s="47"/>
      <c r="E601" s="56">
        <v>1</v>
      </c>
      <c r="F601" s="49" t="s">
        <v>29</v>
      </c>
      <c r="G601" s="113" t="s">
        <v>30</v>
      </c>
      <c r="H601" s="113" t="s">
        <v>31</v>
      </c>
      <c r="I601" s="117" t="s">
        <v>32</v>
      </c>
      <c r="J601" s="74" t="s">
        <v>33</v>
      </c>
      <c r="K601" s="55">
        <v>91.792655999999994</v>
      </c>
      <c r="L601" s="55">
        <v>91.792655999999994</v>
      </c>
      <c r="M601" s="55"/>
      <c r="N601" s="51"/>
      <c r="O601" s="51"/>
      <c r="P601" s="75"/>
      <c r="Q601" s="75"/>
      <c r="R601" s="76"/>
      <c r="S601" s="76"/>
      <c r="T601" s="75"/>
      <c r="U601" s="75"/>
      <c r="V601" s="76"/>
      <c r="W601" s="76"/>
      <c r="X601" s="76"/>
      <c r="Y601" s="76"/>
      <c r="Z601" s="75"/>
      <c r="AA601" s="143">
        <f t="shared" si="158"/>
        <v>1</v>
      </c>
      <c r="AB601" s="143">
        <f>L601-N601-P601-R601-T601-V601-X601</f>
        <v>91.792655999999994</v>
      </c>
      <c r="AC601" s="143"/>
      <c r="AD601" s="77"/>
      <c r="AE601" s="77"/>
      <c r="AF601" s="77"/>
      <c r="AG601" s="77"/>
      <c r="AH601" s="53"/>
      <c r="AI601" s="53"/>
      <c r="AJ601" s="151"/>
      <c r="AK601" s="147">
        <f>N601+P601+R601+T601+V601+X601+Z601+AB601+AD601+AF601+AH601+AJ601</f>
        <v>91.792655999999994</v>
      </c>
      <c r="AL601" s="15"/>
    </row>
    <row r="602" spans="1:38" s="78" customFormat="1" ht="33" customHeight="1" x14ac:dyDescent="0.2">
      <c r="A602" s="218"/>
      <c r="B602" s="199"/>
      <c r="C602" s="73" t="s">
        <v>642</v>
      </c>
      <c r="D602" s="47"/>
      <c r="E602" s="56">
        <v>1</v>
      </c>
      <c r="F602" s="49" t="s">
        <v>29</v>
      </c>
      <c r="G602" s="113" t="s">
        <v>30</v>
      </c>
      <c r="H602" s="113" t="s">
        <v>31</v>
      </c>
      <c r="I602" s="117" t="s">
        <v>32</v>
      </c>
      <c r="J602" s="74" t="s">
        <v>33</v>
      </c>
      <c r="K602" s="55">
        <v>37.796976000000001</v>
      </c>
      <c r="L602" s="55">
        <v>37.796976000000001</v>
      </c>
      <c r="M602" s="55"/>
      <c r="N602" s="51"/>
      <c r="O602" s="51"/>
      <c r="P602" s="75"/>
      <c r="Q602" s="75"/>
      <c r="R602" s="76"/>
      <c r="S602" s="76"/>
      <c r="T602" s="75"/>
      <c r="U602" s="75"/>
      <c r="V602" s="76"/>
      <c r="W602" s="76"/>
      <c r="X602" s="76"/>
      <c r="Y602" s="76"/>
      <c r="Z602" s="75"/>
      <c r="AA602" s="143">
        <f t="shared" si="158"/>
        <v>1</v>
      </c>
      <c r="AB602" s="143">
        <f>L602-N602-P602-R602-T602-V602-X602</f>
        <v>37.796976000000001</v>
      </c>
      <c r="AC602" s="143"/>
      <c r="AD602" s="77"/>
      <c r="AE602" s="77"/>
      <c r="AF602" s="77"/>
      <c r="AG602" s="77"/>
      <c r="AH602" s="53"/>
      <c r="AI602" s="53"/>
      <c r="AJ602" s="151"/>
      <c r="AK602" s="147">
        <f>N602+P602+R602+T602+V602+X602+Z602+AB602+AD602+AF602+AH602+AJ602</f>
        <v>37.796976000000001</v>
      </c>
      <c r="AL602" s="15"/>
    </row>
    <row r="603" spans="1:38" s="16" customFormat="1" ht="33" customHeight="1" x14ac:dyDescent="0.2">
      <c r="A603" s="218"/>
      <c r="B603" s="202"/>
      <c r="C603" s="73" t="s">
        <v>643</v>
      </c>
      <c r="D603" s="47"/>
      <c r="E603" s="56">
        <v>1</v>
      </c>
      <c r="F603" s="49" t="s">
        <v>197</v>
      </c>
      <c r="G603" s="113" t="s">
        <v>30</v>
      </c>
      <c r="H603" s="113" t="s">
        <v>31</v>
      </c>
      <c r="I603" s="117" t="s">
        <v>32</v>
      </c>
      <c r="J603" s="74" t="s">
        <v>33</v>
      </c>
      <c r="K603" s="55">
        <v>30</v>
      </c>
      <c r="L603" s="55">
        <v>30</v>
      </c>
      <c r="M603" s="55"/>
      <c r="N603" s="51"/>
      <c r="O603" s="51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143">
        <f t="shared" si="158"/>
        <v>1</v>
      </c>
      <c r="AB603" s="143">
        <f>L603-N603-P603-R603-T603-V603-X603</f>
        <v>30</v>
      </c>
      <c r="AC603" s="143"/>
      <c r="AD603" s="52"/>
      <c r="AE603" s="52"/>
      <c r="AF603" s="52"/>
      <c r="AG603" s="52"/>
      <c r="AH603" s="53"/>
      <c r="AI603" s="53"/>
      <c r="AJ603" s="151"/>
      <c r="AK603" s="147">
        <f>N603+P603+R603+T603+V603+X603+Z603+AB603+AD603+AF603+AH603+AJ603</f>
        <v>30</v>
      </c>
      <c r="AL603" s="15"/>
    </row>
    <row r="604" spans="1:38" s="16" customFormat="1" ht="21.75" customHeight="1" x14ac:dyDescent="0.2">
      <c r="A604" s="218"/>
      <c r="B604" s="192">
        <v>293</v>
      </c>
      <c r="C604" s="27" t="s">
        <v>644</v>
      </c>
      <c r="D604" s="28"/>
      <c r="E604" s="34"/>
      <c r="F604" s="29"/>
      <c r="G604" s="129"/>
      <c r="H604" s="130"/>
      <c r="I604" s="131"/>
      <c r="J604" s="31"/>
      <c r="K604" s="34"/>
      <c r="L604" s="35">
        <v>500.75494399999991</v>
      </c>
      <c r="M604" s="35"/>
      <c r="N604" s="32">
        <f>N605</f>
        <v>0</v>
      </c>
      <c r="O604" s="32"/>
      <c r="P604" s="32">
        <f t="shared" ref="P604:AK604" si="159">P605</f>
        <v>0</v>
      </c>
      <c r="Q604" s="32"/>
      <c r="R604" s="32">
        <f t="shared" si="159"/>
        <v>0</v>
      </c>
      <c r="S604" s="32"/>
      <c r="T604" s="32">
        <f t="shared" si="159"/>
        <v>0</v>
      </c>
      <c r="U604" s="32"/>
      <c r="V604" s="32">
        <f t="shared" si="159"/>
        <v>0</v>
      </c>
      <c r="W604" s="32"/>
      <c r="X604" s="32">
        <f t="shared" si="159"/>
        <v>0</v>
      </c>
      <c r="Y604" s="32"/>
      <c r="Z604" s="32">
        <f t="shared" si="159"/>
        <v>0</v>
      </c>
      <c r="AA604" s="32"/>
      <c r="AB604" s="32">
        <f t="shared" si="159"/>
        <v>500.75494399999991</v>
      </c>
      <c r="AC604" s="32"/>
      <c r="AD604" s="32">
        <f t="shared" si="159"/>
        <v>0</v>
      </c>
      <c r="AE604" s="32"/>
      <c r="AF604" s="32">
        <f t="shared" si="159"/>
        <v>0</v>
      </c>
      <c r="AG604" s="32"/>
      <c r="AH604" s="32">
        <f t="shared" si="159"/>
        <v>0</v>
      </c>
      <c r="AI604" s="32"/>
      <c r="AJ604" s="149">
        <f t="shared" si="159"/>
        <v>0</v>
      </c>
      <c r="AK604" s="32">
        <f t="shared" si="159"/>
        <v>500.75494399999991</v>
      </c>
      <c r="AL604" s="15"/>
    </row>
    <row r="605" spans="1:38" s="16" customFormat="1" ht="15" customHeight="1" x14ac:dyDescent="0.2">
      <c r="A605" s="218"/>
      <c r="B605" s="193">
        <v>29301</v>
      </c>
      <c r="C605" s="37" t="s">
        <v>645</v>
      </c>
      <c r="D605" s="38"/>
      <c r="E605" s="43"/>
      <c r="F605" s="39"/>
      <c r="G605" s="114"/>
      <c r="H605" s="115"/>
      <c r="I605" s="116"/>
      <c r="J605" s="41"/>
      <c r="K605" s="43"/>
      <c r="L605" s="44">
        <v>500.75494399999991</v>
      </c>
      <c r="M605" s="44"/>
      <c r="N605" s="42">
        <f>SUM(N606:N613)</f>
        <v>0</v>
      </c>
      <c r="O605" s="42"/>
      <c r="P605" s="42">
        <f t="shared" ref="P605:AK605" si="160">SUM(P606:P613)</f>
        <v>0</v>
      </c>
      <c r="Q605" s="42"/>
      <c r="R605" s="42">
        <f t="shared" si="160"/>
        <v>0</v>
      </c>
      <c r="S605" s="42"/>
      <c r="T605" s="42">
        <f t="shared" si="160"/>
        <v>0</v>
      </c>
      <c r="U605" s="42"/>
      <c r="V605" s="42">
        <f t="shared" si="160"/>
        <v>0</v>
      </c>
      <c r="W605" s="42"/>
      <c r="X605" s="42">
        <f t="shared" si="160"/>
        <v>0</v>
      </c>
      <c r="Y605" s="42"/>
      <c r="Z605" s="42">
        <f t="shared" si="160"/>
        <v>0</v>
      </c>
      <c r="AA605" s="42"/>
      <c r="AB605" s="142">
        <f t="shared" si="160"/>
        <v>500.75494399999991</v>
      </c>
      <c r="AC605" s="142"/>
      <c r="AD605" s="42">
        <f t="shared" si="160"/>
        <v>0</v>
      </c>
      <c r="AE605" s="42"/>
      <c r="AF605" s="42">
        <f t="shared" si="160"/>
        <v>0</v>
      </c>
      <c r="AG605" s="42"/>
      <c r="AH605" s="42">
        <f t="shared" si="160"/>
        <v>0</v>
      </c>
      <c r="AI605" s="42"/>
      <c r="AJ605" s="150">
        <f t="shared" si="160"/>
        <v>0</v>
      </c>
      <c r="AK605" s="42">
        <f t="shared" si="160"/>
        <v>500.75494399999991</v>
      </c>
      <c r="AL605" s="15"/>
    </row>
    <row r="606" spans="1:38" s="16" customFormat="1" ht="33" customHeight="1" x14ac:dyDescent="0.2">
      <c r="A606" s="218"/>
      <c r="B606" s="197"/>
      <c r="C606" s="67" t="s">
        <v>646</v>
      </c>
      <c r="D606" s="47"/>
      <c r="E606" s="56">
        <v>1</v>
      </c>
      <c r="F606" s="49" t="s">
        <v>29</v>
      </c>
      <c r="G606" s="113" t="s">
        <v>30</v>
      </c>
      <c r="H606" s="113" t="s">
        <v>31</v>
      </c>
      <c r="I606" s="117" t="s">
        <v>32</v>
      </c>
      <c r="J606" s="74" t="s">
        <v>33</v>
      </c>
      <c r="K606" s="55">
        <v>12.953951999999999</v>
      </c>
      <c r="L606" s="55">
        <v>12.953951999999999</v>
      </c>
      <c r="M606" s="55"/>
      <c r="N606" s="51"/>
      <c r="O606" s="51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143">
        <f>E606-M606-O606-Q606-S606-U606-W606</f>
        <v>1</v>
      </c>
      <c r="AB606" s="143">
        <f t="shared" ref="AB606:AB613" si="161">L606-N606-P606-R606-T606-V606-X606</f>
        <v>12.953951999999999</v>
      </c>
      <c r="AC606" s="143"/>
      <c r="AD606" s="52"/>
      <c r="AE606" s="52"/>
      <c r="AF606" s="52"/>
      <c r="AG606" s="52"/>
      <c r="AH606" s="53"/>
      <c r="AI606" s="53"/>
      <c r="AJ606" s="151"/>
      <c r="AK606" s="147">
        <f t="shared" ref="AK606:AK613" si="162">N606+P606+R606+T606+V606+X606+Z606+AB606+AD606+AF606+AH606+AJ606</f>
        <v>12.953951999999999</v>
      </c>
      <c r="AL606" s="15"/>
    </row>
    <row r="607" spans="1:38" s="78" customFormat="1" ht="33" customHeight="1" x14ac:dyDescent="0.2">
      <c r="A607" s="218"/>
      <c r="B607" s="199"/>
      <c r="C607" s="73" t="s">
        <v>647</v>
      </c>
      <c r="D607" s="47"/>
      <c r="E607" s="56">
        <v>1</v>
      </c>
      <c r="F607" s="49" t="s">
        <v>29</v>
      </c>
      <c r="G607" s="113" t="s">
        <v>30</v>
      </c>
      <c r="H607" s="113" t="s">
        <v>31</v>
      </c>
      <c r="I607" s="117" t="s">
        <v>32</v>
      </c>
      <c r="J607" s="74" t="s">
        <v>33</v>
      </c>
      <c r="K607" s="55">
        <v>215.995248</v>
      </c>
      <c r="L607" s="55">
        <v>215.995248</v>
      </c>
      <c r="M607" s="55"/>
      <c r="N607" s="51"/>
      <c r="O607" s="51"/>
      <c r="P607" s="75"/>
      <c r="Q607" s="75"/>
      <c r="R607" s="52"/>
      <c r="S607" s="52"/>
      <c r="T607" s="75"/>
      <c r="U607" s="75"/>
      <c r="V607" s="76"/>
      <c r="W607" s="76"/>
      <c r="X607" s="76"/>
      <c r="Y607" s="76"/>
      <c r="Z607" s="75"/>
      <c r="AA607" s="143">
        <f t="shared" ref="AA607:AA613" si="163">E607-M607-O607-Q607-S607-U607-W607</f>
        <v>1</v>
      </c>
      <c r="AB607" s="143">
        <f t="shared" si="161"/>
        <v>215.995248</v>
      </c>
      <c r="AC607" s="143"/>
      <c r="AD607" s="77"/>
      <c r="AE607" s="77"/>
      <c r="AF607" s="77"/>
      <c r="AG607" s="77"/>
      <c r="AH607" s="53"/>
      <c r="AI607" s="53"/>
      <c r="AJ607" s="151"/>
      <c r="AK607" s="147">
        <f t="shared" si="162"/>
        <v>215.995248</v>
      </c>
      <c r="AL607" s="15"/>
    </row>
    <row r="608" spans="1:38" s="78" customFormat="1" ht="33" customHeight="1" x14ac:dyDescent="0.2">
      <c r="A608" s="218"/>
      <c r="B608" s="199"/>
      <c r="C608" s="73" t="s">
        <v>648</v>
      </c>
      <c r="D608" s="47"/>
      <c r="E608" s="56">
        <v>1</v>
      </c>
      <c r="F608" s="49" t="s">
        <v>29</v>
      </c>
      <c r="G608" s="113" t="s">
        <v>30</v>
      </c>
      <c r="H608" s="113" t="s">
        <v>31</v>
      </c>
      <c r="I608" s="117" t="s">
        <v>32</v>
      </c>
      <c r="J608" s="74" t="s">
        <v>33</v>
      </c>
      <c r="K608" s="55">
        <v>40.490496</v>
      </c>
      <c r="L608" s="55">
        <v>40.490496</v>
      </c>
      <c r="M608" s="55"/>
      <c r="N608" s="51"/>
      <c r="O608" s="51"/>
      <c r="P608" s="75"/>
      <c r="Q608" s="75"/>
      <c r="R608" s="76"/>
      <c r="S608" s="76"/>
      <c r="T608" s="75"/>
      <c r="U608" s="75"/>
      <c r="V608" s="76"/>
      <c r="W608" s="76"/>
      <c r="X608" s="76"/>
      <c r="Y608" s="76"/>
      <c r="Z608" s="75"/>
      <c r="AA608" s="143">
        <f t="shared" si="163"/>
        <v>1</v>
      </c>
      <c r="AB608" s="143">
        <f t="shared" si="161"/>
        <v>40.490496</v>
      </c>
      <c r="AC608" s="143"/>
      <c r="AD608" s="77"/>
      <c r="AE608" s="77"/>
      <c r="AF608" s="77"/>
      <c r="AG608" s="77"/>
      <c r="AH608" s="53"/>
      <c r="AI608" s="53"/>
      <c r="AJ608" s="151"/>
      <c r="AK608" s="147">
        <f t="shared" si="162"/>
        <v>40.490496</v>
      </c>
      <c r="AL608" s="15"/>
    </row>
    <row r="609" spans="1:38" s="16" customFormat="1" ht="33" customHeight="1" x14ac:dyDescent="0.2">
      <c r="A609" s="218"/>
      <c r="B609" s="197"/>
      <c r="C609" s="67" t="s">
        <v>649</v>
      </c>
      <c r="D609" s="47"/>
      <c r="E609" s="56">
        <v>1</v>
      </c>
      <c r="F609" s="49" t="s">
        <v>29</v>
      </c>
      <c r="G609" s="113" t="s">
        <v>30</v>
      </c>
      <c r="H609" s="113" t="s">
        <v>31</v>
      </c>
      <c r="I609" s="117" t="s">
        <v>32</v>
      </c>
      <c r="J609" s="74" t="s">
        <v>38</v>
      </c>
      <c r="K609" s="55">
        <v>29.7</v>
      </c>
      <c r="L609" s="55">
        <v>29.7</v>
      </c>
      <c r="M609" s="55"/>
      <c r="N609" s="51"/>
      <c r="O609" s="51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143">
        <f>E609-M609-O609-Q609-S609-U609-W609</f>
        <v>1</v>
      </c>
      <c r="AB609" s="143">
        <f t="shared" si="161"/>
        <v>29.7</v>
      </c>
      <c r="AC609" s="143"/>
      <c r="AD609" s="52"/>
      <c r="AE609" s="52"/>
      <c r="AF609" s="52"/>
      <c r="AG609" s="52"/>
      <c r="AH609" s="53"/>
      <c r="AI609" s="53"/>
      <c r="AJ609" s="151"/>
      <c r="AK609" s="147">
        <f t="shared" si="162"/>
        <v>29.7</v>
      </c>
      <c r="AL609" s="15"/>
    </row>
    <row r="610" spans="1:38" s="16" customFormat="1" ht="33" customHeight="1" x14ac:dyDescent="0.2">
      <c r="A610" s="218"/>
      <c r="B610" s="197"/>
      <c r="C610" s="67" t="s">
        <v>650</v>
      </c>
      <c r="D610" s="47"/>
      <c r="E610" s="56">
        <v>1</v>
      </c>
      <c r="F610" s="49" t="s">
        <v>29</v>
      </c>
      <c r="G610" s="113" t="s">
        <v>30</v>
      </c>
      <c r="H610" s="113" t="s">
        <v>31</v>
      </c>
      <c r="I610" s="117" t="s">
        <v>32</v>
      </c>
      <c r="J610" s="74" t="s">
        <v>38</v>
      </c>
      <c r="K610" s="55">
        <v>41.58</v>
      </c>
      <c r="L610" s="55">
        <v>41.58</v>
      </c>
      <c r="M610" s="55"/>
      <c r="N610" s="51"/>
      <c r="O610" s="51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143">
        <f t="shared" si="163"/>
        <v>1</v>
      </c>
      <c r="AB610" s="143">
        <f t="shared" si="161"/>
        <v>41.58</v>
      </c>
      <c r="AC610" s="143"/>
      <c r="AD610" s="52"/>
      <c r="AE610" s="52"/>
      <c r="AF610" s="52"/>
      <c r="AG610" s="52"/>
      <c r="AH610" s="53"/>
      <c r="AI610" s="53"/>
      <c r="AJ610" s="151"/>
      <c r="AK610" s="147">
        <f t="shared" si="162"/>
        <v>41.58</v>
      </c>
      <c r="AL610" s="15"/>
    </row>
    <row r="611" spans="1:38" s="16" customFormat="1" ht="33" customHeight="1" x14ac:dyDescent="0.2">
      <c r="A611" s="218"/>
      <c r="B611" s="197"/>
      <c r="C611" s="67" t="s">
        <v>651</v>
      </c>
      <c r="D611" s="47"/>
      <c r="E611" s="56">
        <v>1</v>
      </c>
      <c r="F611" s="49" t="s">
        <v>29</v>
      </c>
      <c r="G611" s="113" t="s">
        <v>30</v>
      </c>
      <c r="H611" s="113" t="s">
        <v>31</v>
      </c>
      <c r="I611" s="117" t="s">
        <v>32</v>
      </c>
      <c r="J611" s="74" t="s">
        <v>33</v>
      </c>
      <c r="K611" s="55">
        <v>59.395247999999995</v>
      </c>
      <c r="L611" s="55">
        <v>59.395247999999995</v>
      </c>
      <c r="M611" s="55"/>
      <c r="N611" s="51"/>
      <c r="O611" s="51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143">
        <f t="shared" si="163"/>
        <v>1</v>
      </c>
      <c r="AB611" s="143">
        <f t="shared" si="161"/>
        <v>59.395247999999995</v>
      </c>
      <c r="AC611" s="143"/>
      <c r="AD611" s="52"/>
      <c r="AE611" s="52"/>
      <c r="AF611" s="52"/>
      <c r="AG611" s="52"/>
      <c r="AH611" s="53"/>
      <c r="AI611" s="53"/>
      <c r="AJ611" s="151"/>
      <c r="AK611" s="147">
        <f t="shared" si="162"/>
        <v>59.395247999999995</v>
      </c>
      <c r="AL611" s="15"/>
    </row>
    <row r="612" spans="1:38" s="78" customFormat="1" ht="33" customHeight="1" x14ac:dyDescent="0.2">
      <c r="A612" s="218"/>
      <c r="B612" s="199"/>
      <c r="C612" s="73" t="s">
        <v>652</v>
      </c>
      <c r="D612" s="47"/>
      <c r="E612" s="56">
        <v>1</v>
      </c>
      <c r="F612" s="49" t="s">
        <v>29</v>
      </c>
      <c r="G612" s="113" t="s">
        <v>30</v>
      </c>
      <c r="H612" s="113" t="s">
        <v>31</v>
      </c>
      <c r="I612" s="117" t="s">
        <v>32</v>
      </c>
      <c r="J612" s="74" t="s">
        <v>38</v>
      </c>
      <c r="K612" s="55">
        <v>35.64</v>
      </c>
      <c r="L612" s="55">
        <v>35.64</v>
      </c>
      <c r="M612" s="55"/>
      <c r="N612" s="51"/>
      <c r="O612" s="51"/>
      <c r="P612" s="75"/>
      <c r="Q612" s="75"/>
      <c r="R612" s="76"/>
      <c r="S612" s="76"/>
      <c r="T612" s="75"/>
      <c r="U612" s="75"/>
      <c r="V612" s="76"/>
      <c r="W612" s="76"/>
      <c r="X612" s="52"/>
      <c r="Y612" s="52"/>
      <c r="Z612" s="75"/>
      <c r="AA612" s="143">
        <f>E612-M612-O612-Q612-S612-U612-W612</f>
        <v>1</v>
      </c>
      <c r="AB612" s="143">
        <f t="shared" si="161"/>
        <v>35.64</v>
      </c>
      <c r="AC612" s="143"/>
      <c r="AD612" s="77"/>
      <c r="AE612" s="77"/>
      <c r="AF612" s="77"/>
      <c r="AG612" s="77"/>
      <c r="AH612" s="53"/>
      <c r="AI612" s="53"/>
      <c r="AJ612" s="151"/>
      <c r="AK612" s="147">
        <f t="shared" si="162"/>
        <v>35.64</v>
      </c>
      <c r="AL612" s="15"/>
    </row>
    <row r="613" spans="1:38" s="16" customFormat="1" ht="33" customHeight="1" x14ac:dyDescent="0.2">
      <c r="A613" s="218"/>
      <c r="B613" s="194"/>
      <c r="C613" s="46" t="s">
        <v>653</v>
      </c>
      <c r="D613" s="47"/>
      <c r="E613" s="56">
        <v>2</v>
      </c>
      <c r="F613" s="49" t="s">
        <v>61</v>
      </c>
      <c r="G613" s="113" t="s">
        <v>30</v>
      </c>
      <c r="H613" s="113" t="s">
        <v>31</v>
      </c>
      <c r="I613" s="113" t="s">
        <v>32</v>
      </c>
      <c r="J613" s="50" t="s">
        <v>33</v>
      </c>
      <c r="K613" s="55">
        <v>32.5</v>
      </c>
      <c r="L613" s="55">
        <v>65</v>
      </c>
      <c r="M613" s="55"/>
      <c r="N613" s="51"/>
      <c r="O613" s="51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143">
        <f t="shared" si="163"/>
        <v>2</v>
      </c>
      <c r="AB613" s="143">
        <f t="shared" si="161"/>
        <v>65</v>
      </c>
      <c r="AC613" s="143"/>
      <c r="AD613" s="52"/>
      <c r="AE613" s="52"/>
      <c r="AF613" s="52"/>
      <c r="AG613" s="52"/>
      <c r="AH613" s="53"/>
      <c r="AI613" s="53"/>
      <c r="AJ613" s="151"/>
      <c r="AK613" s="147">
        <f t="shared" si="162"/>
        <v>65</v>
      </c>
      <c r="AL613" s="15"/>
    </row>
    <row r="614" spans="1:38" s="16" customFormat="1" ht="22.5" x14ac:dyDescent="0.2">
      <c r="A614" s="218"/>
      <c r="B614" s="192">
        <v>294</v>
      </c>
      <c r="C614" s="27" t="s">
        <v>654</v>
      </c>
      <c r="D614" s="28"/>
      <c r="E614" s="34"/>
      <c r="F614" s="29"/>
      <c r="G614" s="129"/>
      <c r="H614" s="130"/>
      <c r="I614" s="131"/>
      <c r="J614" s="31"/>
      <c r="K614" s="34"/>
      <c r="L614" s="35">
        <v>995.76</v>
      </c>
      <c r="M614" s="35"/>
      <c r="N614" s="32">
        <f>N615</f>
        <v>0</v>
      </c>
      <c r="O614" s="32"/>
      <c r="P614" s="32">
        <f t="shared" ref="P614:AK614" si="164">P615</f>
        <v>0</v>
      </c>
      <c r="Q614" s="32"/>
      <c r="R614" s="32">
        <f t="shared" si="164"/>
        <v>0</v>
      </c>
      <c r="S614" s="32"/>
      <c r="T614" s="32">
        <f t="shared" si="164"/>
        <v>0</v>
      </c>
      <c r="U614" s="32"/>
      <c r="V614" s="32">
        <f t="shared" si="164"/>
        <v>0</v>
      </c>
      <c r="W614" s="32"/>
      <c r="X614" s="32">
        <f t="shared" si="164"/>
        <v>0</v>
      </c>
      <c r="Y614" s="32"/>
      <c r="Z614" s="32">
        <f t="shared" si="164"/>
        <v>0</v>
      </c>
      <c r="AA614" s="32"/>
      <c r="AB614" s="32">
        <f t="shared" si="164"/>
        <v>995.76</v>
      </c>
      <c r="AC614" s="32"/>
      <c r="AD614" s="32">
        <f t="shared" si="164"/>
        <v>0</v>
      </c>
      <c r="AE614" s="32"/>
      <c r="AF614" s="32">
        <f t="shared" si="164"/>
        <v>0</v>
      </c>
      <c r="AG614" s="32"/>
      <c r="AH614" s="32">
        <f t="shared" si="164"/>
        <v>0</v>
      </c>
      <c r="AI614" s="32"/>
      <c r="AJ614" s="149">
        <f t="shared" si="164"/>
        <v>0</v>
      </c>
      <c r="AK614" s="32">
        <f t="shared" si="164"/>
        <v>995.76</v>
      </c>
      <c r="AL614" s="15"/>
    </row>
    <row r="615" spans="1:38" s="16" customFormat="1" ht="33.75" x14ac:dyDescent="0.2">
      <c r="A615" s="218"/>
      <c r="B615" s="193">
        <v>29403</v>
      </c>
      <c r="C615" s="37" t="s">
        <v>655</v>
      </c>
      <c r="D615" s="38"/>
      <c r="E615" s="43"/>
      <c r="F615" s="39"/>
      <c r="G615" s="114"/>
      <c r="H615" s="115"/>
      <c r="I615" s="116"/>
      <c r="J615" s="41"/>
      <c r="K615" s="43"/>
      <c r="L615" s="44">
        <v>995.76</v>
      </c>
      <c r="M615" s="44"/>
      <c r="N615" s="42">
        <f>SUM(N616:N617)</f>
        <v>0</v>
      </c>
      <c r="O615" s="42"/>
      <c r="P615" s="42">
        <f t="shared" ref="P615:AK615" si="165">SUM(P616:P617)</f>
        <v>0</v>
      </c>
      <c r="Q615" s="42"/>
      <c r="R615" s="42">
        <f t="shared" si="165"/>
        <v>0</v>
      </c>
      <c r="S615" s="42"/>
      <c r="T615" s="42">
        <f t="shared" si="165"/>
        <v>0</v>
      </c>
      <c r="U615" s="42"/>
      <c r="V615" s="42">
        <f t="shared" si="165"/>
        <v>0</v>
      </c>
      <c r="W615" s="42"/>
      <c r="X615" s="42">
        <f t="shared" si="165"/>
        <v>0</v>
      </c>
      <c r="Y615" s="42"/>
      <c r="Z615" s="42">
        <f t="shared" si="165"/>
        <v>0</v>
      </c>
      <c r="AA615" s="42"/>
      <c r="AB615" s="142">
        <f t="shared" si="165"/>
        <v>995.76</v>
      </c>
      <c r="AC615" s="142"/>
      <c r="AD615" s="42">
        <f t="shared" si="165"/>
        <v>0</v>
      </c>
      <c r="AE615" s="42"/>
      <c r="AF615" s="42">
        <f t="shared" si="165"/>
        <v>0</v>
      </c>
      <c r="AG615" s="42"/>
      <c r="AH615" s="42">
        <f t="shared" si="165"/>
        <v>0</v>
      </c>
      <c r="AI615" s="42"/>
      <c r="AJ615" s="150">
        <f t="shared" si="165"/>
        <v>0</v>
      </c>
      <c r="AK615" s="42">
        <f t="shared" si="165"/>
        <v>995.76</v>
      </c>
      <c r="AL615" s="15"/>
    </row>
    <row r="616" spans="1:38" s="16" customFormat="1" ht="33" x14ac:dyDescent="0.2">
      <c r="A616" s="218"/>
      <c r="B616" s="194"/>
      <c r="C616" s="67" t="s">
        <v>656</v>
      </c>
      <c r="D616" s="47"/>
      <c r="E616" s="56">
        <v>1</v>
      </c>
      <c r="F616" s="49" t="s">
        <v>29</v>
      </c>
      <c r="G616" s="113" t="s">
        <v>30</v>
      </c>
      <c r="H616" s="113" t="s">
        <v>31</v>
      </c>
      <c r="I616" s="117" t="s">
        <v>32</v>
      </c>
      <c r="J616" s="74" t="s">
        <v>33</v>
      </c>
      <c r="K616" s="55">
        <v>455.76000000000005</v>
      </c>
      <c r="L616" s="55">
        <v>455.76000000000005</v>
      </c>
      <c r="M616" s="55"/>
      <c r="N616" s="51"/>
      <c r="O616" s="51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143">
        <f t="shared" ref="AA616:AA617" si="166">E616-M616-O616-Q616-S616-U616-W616</f>
        <v>1</v>
      </c>
      <c r="AB616" s="143">
        <f>L616-N616-P616-R616-T616-V616-X616</f>
        <v>455.76000000000005</v>
      </c>
      <c r="AC616" s="143"/>
      <c r="AD616" s="52"/>
      <c r="AE616" s="52"/>
      <c r="AF616" s="52"/>
      <c r="AG616" s="52"/>
      <c r="AH616" s="53"/>
      <c r="AI616" s="53"/>
      <c r="AJ616" s="151"/>
      <c r="AK616" s="147">
        <f>N616+P616+R616+T616+V616+X616+Z616+AB616+AD616+AF616+AH616+AJ616</f>
        <v>455.76000000000005</v>
      </c>
      <c r="AL616" s="15"/>
    </row>
    <row r="617" spans="1:38" s="16" customFormat="1" ht="33" x14ac:dyDescent="0.2">
      <c r="A617" s="218"/>
      <c r="B617" s="194"/>
      <c r="C617" s="67" t="s">
        <v>657</v>
      </c>
      <c r="D617" s="47"/>
      <c r="E617" s="56">
        <v>1</v>
      </c>
      <c r="F617" s="49" t="s">
        <v>29</v>
      </c>
      <c r="G617" s="113" t="s">
        <v>30</v>
      </c>
      <c r="H617" s="113" t="s">
        <v>31</v>
      </c>
      <c r="I617" s="117" t="s">
        <v>32</v>
      </c>
      <c r="J617" s="74" t="s">
        <v>33</v>
      </c>
      <c r="K617" s="55">
        <v>540</v>
      </c>
      <c r="L617" s="55">
        <v>540</v>
      </c>
      <c r="M617" s="55"/>
      <c r="N617" s="51"/>
      <c r="O617" s="51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143">
        <f t="shared" si="166"/>
        <v>1</v>
      </c>
      <c r="AB617" s="143">
        <f>L617-N617-P617-R617-T617-V617-X617</f>
        <v>540</v>
      </c>
      <c r="AC617" s="143"/>
      <c r="AD617" s="52"/>
      <c r="AE617" s="52"/>
      <c r="AF617" s="52"/>
      <c r="AG617" s="52"/>
      <c r="AH617" s="53"/>
      <c r="AI617" s="53"/>
      <c r="AJ617" s="151"/>
      <c r="AK617" s="147">
        <f>N617+P617+R617+T617+V617+X617+Z617+AB617+AD617+AF617+AH617+AJ617</f>
        <v>540</v>
      </c>
      <c r="AL617" s="15"/>
    </row>
    <row r="618" spans="1:38" s="16" customFormat="1" ht="19.5" customHeight="1" x14ac:dyDescent="0.2">
      <c r="A618" s="218"/>
      <c r="B618" s="192">
        <v>296</v>
      </c>
      <c r="C618" s="27" t="s">
        <v>658</v>
      </c>
      <c r="D618" s="28"/>
      <c r="E618" s="34"/>
      <c r="F618" s="29"/>
      <c r="G618" s="129"/>
      <c r="H618" s="130"/>
      <c r="I618" s="131"/>
      <c r="J618" s="31"/>
      <c r="K618" s="34"/>
      <c r="L618" s="35">
        <v>2160</v>
      </c>
      <c r="M618" s="35"/>
      <c r="N618" s="32">
        <f>N619</f>
        <v>0</v>
      </c>
      <c r="O618" s="32"/>
      <c r="P618" s="32">
        <f t="shared" ref="P618:AK618" si="167">P619</f>
        <v>0</v>
      </c>
      <c r="Q618" s="32"/>
      <c r="R618" s="32">
        <f t="shared" si="167"/>
        <v>0</v>
      </c>
      <c r="S618" s="32"/>
      <c r="T618" s="32">
        <f t="shared" si="167"/>
        <v>0</v>
      </c>
      <c r="U618" s="32"/>
      <c r="V618" s="32">
        <f t="shared" si="167"/>
        <v>0</v>
      </c>
      <c r="W618" s="32"/>
      <c r="X618" s="32">
        <f t="shared" si="167"/>
        <v>0</v>
      </c>
      <c r="Y618" s="32"/>
      <c r="Z618" s="32">
        <f t="shared" si="167"/>
        <v>0</v>
      </c>
      <c r="AA618" s="32"/>
      <c r="AB618" s="32">
        <f t="shared" si="167"/>
        <v>2160</v>
      </c>
      <c r="AC618" s="32"/>
      <c r="AD618" s="32">
        <f t="shared" si="167"/>
        <v>0</v>
      </c>
      <c r="AE618" s="32"/>
      <c r="AF618" s="32">
        <f t="shared" si="167"/>
        <v>0</v>
      </c>
      <c r="AG618" s="32"/>
      <c r="AH618" s="32">
        <f t="shared" si="167"/>
        <v>0</v>
      </c>
      <c r="AI618" s="32"/>
      <c r="AJ618" s="149">
        <f t="shared" si="167"/>
        <v>0</v>
      </c>
      <c r="AK618" s="32">
        <f t="shared" si="167"/>
        <v>2160</v>
      </c>
      <c r="AL618" s="15"/>
    </row>
    <row r="619" spans="1:38" s="16" customFormat="1" ht="24" customHeight="1" x14ac:dyDescent="0.2">
      <c r="A619" s="218"/>
      <c r="B619" s="193">
        <v>29605</v>
      </c>
      <c r="C619" s="37" t="s">
        <v>659</v>
      </c>
      <c r="D619" s="38"/>
      <c r="E619" s="43"/>
      <c r="F619" s="39"/>
      <c r="G619" s="114"/>
      <c r="H619" s="115"/>
      <c r="I619" s="116"/>
      <c r="J619" s="41"/>
      <c r="K619" s="43"/>
      <c r="L619" s="44">
        <v>2160</v>
      </c>
      <c r="M619" s="44"/>
      <c r="N619" s="42">
        <f>SUM(N620:N620)</f>
        <v>0</v>
      </c>
      <c r="O619" s="42"/>
      <c r="P619" s="42">
        <f t="shared" ref="P619:AK619" si="168">SUM(P620:P620)</f>
        <v>0</v>
      </c>
      <c r="Q619" s="42"/>
      <c r="R619" s="42">
        <f t="shared" si="168"/>
        <v>0</v>
      </c>
      <c r="S619" s="42"/>
      <c r="T619" s="42">
        <f t="shared" si="168"/>
        <v>0</v>
      </c>
      <c r="U619" s="42"/>
      <c r="V619" s="42">
        <f t="shared" si="168"/>
        <v>0</v>
      </c>
      <c r="W619" s="42"/>
      <c r="X619" s="42">
        <f t="shared" si="168"/>
        <v>0</v>
      </c>
      <c r="Y619" s="42"/>
      <c r="Z619" s="42">
        <f t="shared" si="168"/>
        <v>0</v>
      </c>
      <c r="AA619" s="42"/>
      <c r="AB619" s="42">
        <f t="shared" si="168"/>
        <v>2160</v>
      </c>
      <c r="AC619" s="42"/>
      <c r="AD619" s="42">
        <f t="shared" si="168"/>
        <v>0</v>
      </c>
      <c r="AE619" s="42"/>
      <c r="AF619" s="42">
        <f t="shared" si="168"/>
        <v>0</v>
      </c>
      <c r="AG619" s="42"/>
      <c r="AH619" s="42">
        <f t="shared" si="168"/>
        <v>0</v>
      </c>
      <c r="AI619" s="42"/>
      <c r="AJ619" s="150">
        <f t="shared" si="168"/>
        <v>0</v>
      </c>
      <c r="AK619" s="42">
        <f t="shared" si="168"/>
        <v>2160</v>
      </c>
      <c r="AL619" s="15"/>
    </row>
    <row r="620" spans="1:38" s="78" customFormat="1" ht="33" x14ac:dyDescent="0.2">
      <c r="A620" s="218"/>
      <c r="B620" s="199"/>
      <c r="C620" s="67" t="s">
        <v>660</v>
      </c>
      <c r="D620" s="47"/>
      <c r="E620" s="56">
        <v>1</v>
      </c>
      <c r="F620" s="49" t="s">
        <v>29</v>
      </c>
      <c r="G620" s="113" t="s">
        <v>30</v>
      </c>
      <c r="H620" s="113" t="s">
        <v>31</v>
      </c>
      <c r="I620" s="117" t="s">
        <v>32</v>
      </c>
      <c r="J620" s="74" t="s">
        <v>33</v>
      </c>
      <c r="K620" s="55">
        <v>2160</v>
      </c>
      <c r="L620" s="55">
        <v>2160</v>
      </c>
      <c r="M620" s="55"/>
      <c r="N620" s="51"/>
      <c r="O620" s="51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143">
        <f t="shared" ref="AA620" si="169">E620-M620-O620-Q620-S620-U620-W620</f>
        <v>1</v>
      </c>
      <c r="AB620" s="143">
        <f>L620-N620-P620-R620-T620-V620-X620</f>
        <v>2160</v>
      </c>
      <c r="AC620" s="143"/>
      <c r="AD620" s="52"/>
      <c r="AE620" s="52"/>
      <c r="AF620" s="52"/>
      <c r="AG620" s="52"/>
      <c r="AH620" s="53"/>
      <c r="AI620" s="53"/>
      <c r="AJ620" s="151"/>
      <c r="AK620" s="147">
        <f>N620+P620+R620+T620+V620+X620+Z620+AB620+AD620+AF620+AH620+AJ620</f>
        <v>2160</v>
      </c>
      <c r="AL620" s="15"/>
    </row>
    <row r="621" spans="1:38" s="16" customFormat="1" ht="19.5" customHeight="1" x14ac:dyDescent="0.2">
      <c r="A621" s="218"/>
      <c r="B621" s="192">
        <v>298</v>
      </c>
      <c r="C621" s="27" t="s">
        <v>661</v>
      </c>
      <c r="D621" s="28"/>
      <c r="E621" s="34"/>
      <c r="F621" s="29"/>
      <c r="G621" s="129"/>
      <c r="H621" s="130"/>
      <c r="I621" s="131"/>
      <c r="J621" s="31"/>
      <c r="K621" s="34"/>
      <c r="L621" s="35">
        <v>45.898703999999995</v>
      </c>
      <c r="M621" s="35"/>
      <c r="N621" s="32">
        <f>N622</f>
        <v>0</v>
      </c>
      <c r="O621" s="32"/>
      <c r="P621" s="32">
        <f t="shared" ref="P621:AK621" si="170">P622</f>
        <v>0</v>
      </c>
      <c r="Q621" s="32"/>
      <c r="R621" s="32">
        <f t="shared" si="170"/>
        <v>0</v>
      </c>
      <c r="S621" s="32"/>
      <c r="T621" s="32">
        <f t="shared" si="170"/>
        <v>0</v>
      </c>
      <c r="U621" s="32"/>
      <c r="V621" s="32">
        <f t="shared" si="170"/>
        <v>0</v>
      </c>
      <c r="W621" s="32"/>
      <c r="X621" s="32">
        <f t="shared" si="170"/>
        <v>0</v>
      </c>
      <c r="Y621" s="32"/>
      <c r="Z621" s="32">
        <f t="shared" si="170"/>
        <v>0</v>
      </c>
      <c r="AA621" s="32"/>
      <c r="AB621" s="32">
        <f t="shared" si="170"/>
        <v>45.898703999999995</v>
      </c>
      <c r="AC621" s="32"/>
      <c r="AD621" s="32">
        <f t="shared" si="170"/>
        <v>0</v>
      </c>
      <c r="AE621" s="32"/>
      <c r="AF621" s="32">
        <f t="shared" si="170"/>
        <v>0</v>
      </c>
      <c r="AG621" s="32"/>
      <c r="AH621" s="32">
        <f t="shared" si="170"/>
        <v>0</v>
      </c>
      <c r="AI621" s="32"/>
      <c r="AJ621" s="149">
        <f t="shared" si="170"/>
        <v>0</v>
      </c>
      <c r="AK621" s="32">
        <f t="shared" si="170"/>
        <v>45.898703999999995</v>
      </c>
      <c r="AL621" s="15"/>
    </row>
    <row r="622" spans="1:38" s="16" customFormat="1" ht="21.75" customHeight="1" x14ac:dyDescent="0.2">
      <c r="A622" s="218"/>
      <c r="B622" s="193">
        <v>29801</v>
      </c>
      <c r="C622" s="37" t="s">
        <v>662</v>
      </c>
      <c r="D622" s="38"/>
      <c r="E622" s="43"/>
      <c r="F622" s="39"/>
      <c r="G622" s="114"/>
      <c r="H622" s="115"/>
      <c r="I622" s="116"/>
      <c r="J622" s="41"/>
      <c r="K622" s="43"/>
      <c r="L622" s="44">
        <v>45.898703999999995</v>
      </c>
      <c r="M622" s="44"/>
      <c r="N622" s="42">
        <f>SUM(N623:N624)</f>
        <v>0</v>
      </c>
      <c r="O622" s="42"/>
      <c r="P622" s="42">
        <f t="shared" ref="P622:AK622" si="171">SUM(P623:P624)</f>
        <v>0</v>
      </c>
      <c r="Q622" s="42"/>
      <c r="R622" s="42">
        <f t="shared" si="171"/>
        <v>0</v>
      </c>
      <c r="S622" s="42"/>
      <c r="T622" s="42">
        <f t="shared" si="171"/>
        <v>0</v>
      </c>
      <c r="U622" s="42"/>
      <c r="V622" s="42">
        <f t="shared" si="171"/>
        <v>0</v>
      </c>
      <c r="W622" s="42"/>
      <c r="X622" s="42">
        <f t="shared" si="171"/>
        <v>0</v>
      </c>
      <c r="Y622" s="42"/>
      <c r="Z622" s="42">
        <f t="shared" si="171"/>
        <v>0</v>
      </c>
      <c r="AA622" s="42"/>
      <c r="AB622" s="42">
        <f t="shared" si="171"/>
        <v>45.898703999999995</v>
      </c>
      <c r="AC622" s="42"/>
      <c r="AD622" s="42">
        <f t="shared" si="171"/>
        <v>0</v>
      </c>
      <c r="AE622" s="42"/>
      <c r="AF622" s="42">
        <f t="shared" si="171"/>
        <v>0</v>
      </c>
      <c r="AG622" s="42"/>
      <c r="AH622" s="42">
        <f t="shared" si="171"/>
        <v>0</v>
      </c>
      <c r="AI622" s="42"/>
      <c r="AJ622" s="150">
        <f t="shared" si="171"/>
        <v>0</v>
      </c>
      <c r="AK622" s="42">
        <f t="shared" si="171"/>
        <v>45.898703999999995</v>
      </c>
      <c r="AL622" s="15"/>
    </row>
    <row r="623" spans="1:38" s="78" customFormat="1" ht="33" customHeight="1" x14ac:dyDescent="0.2">
      <c r="A623" s="218"/>
      <c r="B623" s="199"/>
      <c r="C623" s="73" t="s">
        <v>663</v>
      </c>
      <c r="D623" s="47"/>
      <c r="E623" s="56">
        <v>1</v>
      </c>
      <c r="F623" s="49" t="s">
        <v>29</v>
      </c>
      <c r="G623" s="113" t="s">
        <v>30</v>
      </c>
      <c r="H623" s="113" t="s">
        <v>31</v>
      </c>
      <c r="I623" s="117" t="s">
        <v>32</v>
      </c>
      <c r="J623" s="74" t="s">
        <v>38</v>
      </c>
      <c r="K623" s="55">
        <v>29.7</v>
      </c>
      <c r="L623" s="55">
        <v>29.7</v>
      </c>
      <c r="M623" s="55"/>
      <c r="N623" s="51"/>
      <c r="O623" s="51"/>
      <c r="P623" s="75"/>
      <c r="Q623" s="75"/>
      <c r="R623" s="52"/>
      <c r="S623" s="52"/>
      <c r="T623" s="75"/>
      <c r="U623" s="75"/>
      <c r="V623" s="76"/>
      <c r="W623" s="76"/>
      <c r="X623" s="76"/>
      <c r="Y623" s="76"/>
      <c r="Z623" s="75"/>
      <c r="AA623" s="143">
        <f t="shared" ref="AA623:AA624" si="172">E623-M623-O623-Q623-S623-U623-W623</f>
        <v>1</v>
      </c>
      <c r="AB623" s="143">
        <f>L623-N623-P623-R623-T623-V623-X623</f>
        <v>29.7</v>
      </c>
      <c r="AC623" s="143"/>
      <c r="AD623" s="77"/>
      <c r="AE623" s="77"/>
      <c r="AF623" s="77"/>
      <c r="AG623" s="77"/>
      <c r="AH623" s="53"/>
      <c r="AI623" s="53"/>
      <c r="AJ623" s="151"/>
      <c r="AK623" s="147">
        <f>N623+P623+R623+T623+V623+X623+Z623+AB623+AD623+AF623+AH623+AJ623</f>
        <v>29.7</v>
      </c>
      <c r="AL623" s="15"/>
    </row>
    <row r="624" spans="1:38" s="78" customFormat="1" ht="33" customHeight="1" x14ac:dyDescent="0.2">
      <c r="A624" s="218"/>
      <c r="B624" s="199"/>
      <c r="C624" s="73" t="s">
        <v>664</v>
      </c>
      <c r="D624" s="47"/>
      <c r="E624" s="56">
        <v>1</v>
      </c>
      <c r="F624" s="49" t="s">
        <v>29</v>
      </c>
      <c r="G624" s="113" t="s">
        <v>30</v>
      </c>
      <c r="H624" s="113" t="s">
        <v>31</v>
      </c>
      <c r="I624" s="117" t="s">
        <v>32</v>
      </c>
      <c r="J624" s="74" t="s">
        <v>33</v>
      </c>
      <c r="K624" s="55">
        <v>16.198703999999999</v>
      </c>
      <c r="L624" s="55">
        <v>16.198703999999999</v>
      </c>
      <c r="M624" s="55"/>
      <c r="N624" s="51"/>
      <c r="O624" s="51"/>
      <c r="P624" s="75"/>
      <c r="Q624" s="75"/>
      <c r="R624" s="52"/>
      <c r="S624" s="52"/>
      <c r="T624" s="75"/>
      <c r="U624" s="75"/>
      <c r="V624" s="76"/>
      <c r="W624" s="76"/>
      <c r="X624" s="76"/>
      <c r="Y624" s="76"/>
      <c r="Z624" s="75"/>
      <c r="AA624" s="143">
        <f t="shared" si="172"/>
        <v>1</v>
      </c>
      <c r="AB624" s="143">
        <f>L624-N624-P624-R624-T624-V624-X624</f>
        <v>16.198703999999999</v>
      </c>
      <c r="AC624" s="143"/>
      <c r="AD624" s="77"/>
      <c r="AE624" s="77"/>
      <c r="AF624" s="77"/>
      <c r="AG624" s="77"/>
      <c r="AH624" s="53"/>
      <c r="AI624" s="53"/>
      <c r="AJ624" s="151"/>
      <c r="AK624" s="147">
        <f>N624+P624+R624+T624+V624+X624+Z624+AB624+AD624+AF624+AH624+AJ624</f>
        <v>16.198703999999999</v>
      </c>
      <c r="AL624" s="15"/>
    </row>
    <row r="625" spans="1:38" s="78" customFormat="1" ht="22.5" customHeight="1" x14ac:dyDescent="0.2">
      <c r="A625" s="218"/>
      <c r="B625" s="190">
        <v>3000</v>
      </c>
      <c r="C625" s="7" t="s">
        <v>665</v>
      </c>
      <c r="D625" s="8"/>
      <c r="E625" s="13"/>
      <c r="F625" s="9"/>
      <c r="G625" s="135"/>
      <c r="H625" s="136"/>
      <c r="I625" s="137"/>
      <c r="J625" s="11"/>
      <c r="K625" s="13"/>
      <c r="L625" s="14">
        <f>L626+L644+L651+L658+L667+L695+L705+L709</f>
        <v>117987.70360000001</v>
      </c>
      <c r="M625" s="14">
        <f t="shared" ref="M625:AK625" si="173">M626+M644+M651+M658+M667+M695+M705+M709</f>
        <v>0</v>
      </c>
      <c r="N625" s="14">
        <f t="shared" si="173"/>
        <v>0</v>
      </c>
      <c r="O625" s="14">
        <f t="shared" si="173"/>
        <v>0</v>
      </c>
      <c r="P625" s="14">
        <f t="shared" si="173"/>
        <v>0</v>
      </c>
      <c r="Q625" s="14">
        <f t="shared" si="173"/>
        <v>0</v>
      </c>
      <c r="R625" s="14">
        <f t="shared" si="173"/>
        <v>0</v>
      </c>
      <c r="S625" s="14">
        <f t="shared" si="173"/>
        <v>0</v>
      </c>
      <c r="T625" s="14">
        <f t="shared" si="173"/>
        <v>0</v>
      </c>
      <c r="U625" s="14">
        <f t="shared" si="173"/>
        <v>0</v>
      </c>
      <c r="V625" s="14">
        <f t="shared" si="173"/>
        <v>0</v>
      </c>
      <c r="W625" s="14">
        <f t="shared" si="173"/>
        <v>0</v>
      </c>
      <c r="X625" s="14">
        <f t="shared" si="173"/>
        <v>0</v>
      </c>
      <c r="Y625" s="14">
        <f t="shared" si="173"/>
        <v>0</v>
      </c>
      <c r="Z625" s="14">
        <f t="shared" si="173"/>
        <v>0</v>
      </c>
      <c r="AA625" s="14">
        <f t="shared" si="173"/>
        <v>0</v>
      </c>
      <c r="AB625" s="14">
        <f t="shared" si="173"/>
        <v>117987.70360000001</v>
      </c>
      <c r="AC625" s="14">
        <f t="shared" si="173"/>
        <v>0</v>
      </c>
      <c r="AD625" s="14">
        <f t="shared" si="173"/>
        <v>0</v>
      </c>
      <c r="AE625" s="14">
        <f t="shared" si="173"/>
        <v>0</v>
      </c>
      <c r="AF625" s="14">
        <f t="shared" si="173"/>
        <v>0</v>
      </c>
      <c r="AG625" s="14">
        <f t="shared" si="173"/>
        <v>0</v>
      </c>
      <c r="AH625" s="14">
        <f t="shared" si="173"/>
        <v>0</v>
      </c>
      <c r="AI625" s="14">
        <f t="shared" si="173"/>
        <v>0</v>
      </c>
      <c r="AJ625" s="14">
        <f t="shared" si="173"/>
        <v>0</v>
      </c>
      <c r="AK625" s="14">
        <f t="shared" si="173"/>
        <v>117987.70360000001</v>
      </c>
      <c r="AL625" s="15"/>
    </row>
    <row r="626" spans="1:38" s="78" customFormat="1" ht="18.75" customHeight="1" x14ac:dyDescent="0.2">
      <c r="A626" s="218"/>
      <c r="B626" s="191">
        <v>3100</v>
      </c>
      <c r="C626" s="18" t="s">
        <v>666</v>
      </c>
      <c r="D626" s="19"/>
      <c r="E626" s="24"/>
      <c r="F626" s="20"/>
      <c r="G626" s="132"/>
      <c r="H626" s="133"/>
      <c r="I626" s="134"/>
      <c r="J626" s="22"/>
      <c r="K626" s="24"/>
      <c r="L626" s="25">
        <f>L627+L630+L633+L637+L640</f>
        <v>0</v>
      </c>
      <c r="M626" s="25">
        <f t="shared" ref="M626:AK626" si="174">M627+M630+M633+M637+M640</f>
        <v>0</v>
      </c>
      <c r="N626" s="25">
        <f t="shared" si="174"/>
        <v>0</v>
      </c>
      <c r="O626" s="25">
        <f t="shared" si="174"/>
        <v>0</v>
      </c>
      <c r="P626" s="25">
        <f t="shared" si="174"/>
        <v>0</v>
      </c>
      <c r="Q626" s="25">
        <f t="shared" si="174"/>
        <v>0</v>
      </c>
      <c r="R626" s="25">
        <f t="shared" si="174"/>
        <v>0</v>
      </c>
      <c r="S626" s="25">
        <f t="shared" si="174"/>
        <v>0</v>
      </c>
      <c r="T626" s="25">
        <f t="shared" si="174"/>
        <v>0</v>
      </c>
      <c r="U626" s="25">
        <f t="shared" si="174"/>
        <v>0</v>
      </c>
      <c r="V626" s="25">
        <f t="shared" si="174"/>
        <v>0</v>
      </c>
      <c r="W626" s="25">
        <f t="shared" si="174"/>
        <v>0</v>
      </c>
      <c r="X626" s="25">
        <f t="shared" si="174"/>
        <v>0</v>
      </c>
      <c r="Y626" s="25">
        <f t="shared" si="174"/>
        <v>0</v>
      </c>
      <c r="Z626" s="25">
        <f t="shared" si="174"/>
        <v>0</v>
      </c>
      <c r="AA626" s="25"/>
      <c r="AB626" s="25">
        <f t="shared" si="174"/>
        <v>0</v>
      </c>
      <c r="AC626" s="25">
        <f t="shared" si="174"/>
        <v>0</v>
      </c>
      <c r="AD626" s="25">
        <f t="shared" si="174"/>
        <v>0</v>
      </c>
      <c r="AE626" s="25">
        <f t="shared" si="174"/>
        <v>0</v>
      </c>
      <c r="AF626" s="25">
        <f t="shared" si="174"/>
        <v>0</v>
      </c>
      <c r="AG626" s="25">
        <f t="shared" si="174"/>
        <v>0</v>
      </c>
      <c r="AH626" s="25">
        <f t="shared" si="174"/>
        <v>0</v>
      </c>
      <c r="AI626" s="25">
        <f t="shared" si="174"/>
        <v>0</v>
      </c>
      <c r="AJ626" s="166">
        <f t="shared" si="174"/>
        <v>0</v>
      </c>
      <c r="AK626" s="25">
        <f t="shared" si="174"/>
        <v>0</v>
      </c>
      <c r="AL626" s="15"/>
    </row>
    <row r="627" spans="1:38" s="78" customFormat="1" ht="21" customHeight="1" x14ac:dyDescent="0.2">
      <c r="A627" s="218"/>
      <c r="B627" s="192">
        <v>311</v>
      </c>
      <c r="C627" s="27" t="s">
        <v>667</v>
      </c>
      <c r="D627" s="28"/>
      <c r="E627" s="34"/>
      <c r="F627" s="29"/>
      <c r="G627" s="129"/>
      <c r="H627" s="130"/>
      <c r="I627" s="131"/>
      <c r="J627" s="31"/>
      <c r="K627" s="34"/>
      <c r="L627" s="35">
        <f t="shared" ref="L627:AK627" si="175">L628</f>
        <v>0</v>
      </c>
      <c r="M627" s="35">
        <f t="shared" si="175"/>
        <v>0</v>
      </c>
      <c r="N627" s="35">
        <f t="shared" si="175"/>
        <v>0</v>
      </c>
      <c r="O627" s="35">
        <f t="shared" si="175"/>
        <v>0</v>
      </c>
      <c r="P627" s="35">
        <f t="shared" si="175"/>
        <v>0</v>
      </c>
      <c r="Q627" s="35">
        <f t="shared" si="175"/>
        <v>0</v>
      </c>
      <c r="R627" s="35">
        <f t="shared" si="175"/>
        <v>0</v>
      </c>
      <c r="S627" s="35">
        <f t="shared" si="175"/>
        <v>0</v>
      </c>
      <c r="T627" s="35">
        <f t="shared" si="175"/>
        <v>0</v>
      </c>
      <c r="U627" s="35">
        <f t="shared" si="175"/>
        <v>0</v>
      </c>
      <c r="V627" s="35">
        <f t="shared" si="175"/>
        <v>0</v>
      </c>
      <c r="W627" s="35">
        <f t="shared" si="175"/>
        <v>0</v>
      </c>
      <c r="X627" s="35">
        <f t="shared" si="175"/>
        <v>0</v>
      </c>
      <c r="Y627" s="35">
        <f t="shared" si="175"/>
        <v>0</v>
      </c>
      <c r="Z627" s="35">
        <f t="shared" si="175"/>
        <v>0</v>
      </c>
      <c r="AA627" s="35">
        <f t="shared" si="175"/>
        <v>0</v>
      </c>
      <c r="AB627" s="35">
        <f t="shared" si="175"/>
        <v>0</v>
      </c>
      <c r="AC627" s="35">
        <f t="shared" si="175"/>
        <v>0</v>
      </c>
      <c r="AD627" s="35">
        <f t="shared" si="175"/>
        <v>0</v>
      </c>
      <c r="AE627" s="35">
        <f t="shared" si="175"/>
        <v>0</v>
      </c>
      <c r="AF627" s="35">
        <f t="shared" si="175"/>
        <v>0</v>
      </c>
      <c r="AG627" s="35">
        <f t="shared" si="175"/>
        <v>0</v>
      </c>
      <c r="AH627" s="35">
        <f t="shared" si="175"/>
        <v>0</v>
      </c>
      <c r="AI627" s="35">
        <f t="shared" si="175"/>
        <v>0</v>
      </c>
      <c r="AJ627" s="167">
        <f t="shared" si="175"/>
        <v>0</v>
      </c>
      <c r="AK627" s="35">
        <f t="shared" si="175"/>
        <v>0</v>
      </c>
      <c r="AL627" s="15"/>
    </row>
    <row r="628" spans="1:38" s="78" customFormat="1" ht="21" customHeight="1" x14ac:dyDescent="0.2">
      <c r="A628" s="218"/>
      <c r="B628" s="193">
        <v>31101</v>
      </c>
      <c r="C628" s="37" t="s">
        <v>667</v>
      </c>
      <c r="D628" s="38"/>
      <c r="E628" s="43"/>
      <c r="F628" s="39"/>
      <c r="G628" s="114"/>
      <c r="H628" s="115"/>
      <c r="I628" s="116"/>
      <c r="J628" s="41"/>
      <c r="K628" s="43"/>
      <c r="L628" s="42">
        <f>SUM(L629)</f>
        <v>0</v>
      </c>
      <c r="M628" s="44"/>
      <c r="N628" s="42">
        <f>SUM(N629)</f>
        <v>0</v>
      </c>
      <c r="O628" s="42"/>
      <c r="P628" s="42">
        <f t="shared" ref="P628:AH628" si="176">SUM(P629)</f>
        <v>0</v>
      </c>
      <c r="Q628" s="42"/>
      <c r="R628" s="42">
        <f t="shared" si="176"/>
        <v>0</v>
      </c>
      <c r="S628" s="42"/>
      <c r="T628" s="42">
        <f t="shared" si="176"/>
        <v>0</v>
      </c>
      <c r="U628" s="42"/>
      <c r="V628" s="42">
        <f t="shared" si="176"/>
        <v>0</v>
      </c>
      <c r="W628" s="42"/>
      <c r="X628" s="42">
        <f t="shared" si="176"/>
        <v>0</v>
      </c>
      <c r="Y628" s="42"/>
      <c r="Z628" s="42">
        <f t="shared" si="176"/>
        <v>0</v>
      </c>
      <c r="AA628" s="42"/>
      <c r="AB628" s="142">
        <f t="shared" si="176"/>
        <v>0</v>
      </c>
      <c r="AC628" s="142"/>
      <c r="AD628" s="42">
        <f t="shared" si="176"/>
        <v>0</v>
      </c>
      <c r="AE628" s="42"/>
      <c r="AF628" s="42">
        <f t="shared" si="176"/>
        <v>0</v>
      </c>
      <c r="AG628" s="42"/>
      <c r="AH628" s="42">
        <f t="shared" si="176"/>
        <v>0</v>
      </c>
      <c r="AI628" s="42"/>
      <c r="AJ628" s="150">
        <f>SUM(AJ629)</f>
        <v>0</v>
      </c>
      <c r="AK628" s="42">
        <f>SUM(AK629)</f>
        <v>0</v>
      </c>
      <c r="AL628" s="15"/>
    </row>
    <row r="629" spans="1:38" s="78" customFormat="1" ht="33" x14ac:dyDescent="0.2">
      <c r="A629" s="218"/>
      <c r="B629" s="202"/>
      <c r="C629" s="73" t="s">
        <v>667</v>
      </c>
      <c r="D629" s="47"/>
      <c r="E629" s="56">
        <v>0</v>
      </c>
      <c r="F629" s="49" t="s">
        <v>668</v>
      </c>
      <c r="G629" s="113" t="s">
        <v>30</v>
      </c>
      <c r="H629" s="113" t="s">
        <v>31</v>
      </c>
      <c r="I629" s="117" t="s">
        <v>32</v>
      </c>
      <c r="J629" s="74" t="s">
        <v>33</v>
      </c>
      <c r="K629" s="55"/>
      <c r="L629" s="55"/>
      <c r="M629" s="55"/>
      <c r="N629" s="51"/>
      <c r="O629" s="51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143">
        <f>L629-N629-P629-R629-T629-V629-X629</f>
        <v>0</v>
      </c>
      <c r="AC629" s="143"/>
      <c r="AD629" s="52"/>
      <c r="AE629" s="52"/>
      <c r="AF629" s="52"/>
      <c r="AG629" s="52"/>
      <c r="AH629" s="53"/>
      <c r="AI629" s="53"/>
      <c r="AJ629" s="151"/>
      <c r="AK629" s="147">
        <f t="shared" ref="AK629:AK657" si="177">N629+P629+R629+T629+V629+X629+Z629+AB629+AD629+AF629+AH629+AJ629</f>
        <v>0</v>
      </c>
      <c r="AL629" s="15"/>
    </row>
    <row r="630" spans="1:38" s="78" customFormat="1" ht="15" customHeight="1" x14ac:dyDescent="0.2">
      <c r="A630" s="218"/>
      <c r="B630" s="192">
        <v>312</v>
      </c>
      <c r="C630" s="27" t="s">
        <v>669</v>
      </c>
      <c r="D630" s="28"/>
      <c r="E630" s="34"/>
      <c r="F630" s="29"/>
      <c r="G630" s="129"/>
      <c r="H630" s="130"/>
      <c r="I630" s="131"/>
      <c r="J630" s="31"/>
      <c r="K630" s="34"/>
      <c r="L630" s="35">
        <f t="shared" ref="L630:AK631" si="178">L631</f>
        <v>0</v>
      </c>
      <c r="M630" s="35">
        <f t="shared" si="178"/>
        <v>0</v>
      </c>
      <c r="N630" s="35">
        <f t="shared" si="178"/>
        <v>0</v>
      </c>
      <c r="O630" s="35">
        <f t="shared" si="178"/>
        <v>0</v>
      </c>
      <c r="P630" s="35">
        <f t="shared" si="178"/>
        <v>0</v>
      </c>
      <c r="Q630" s="35">
        <f t="shared" si="178"/>
        <v>0</v>
      </c>
      <c r="R630" s="35">
        <f t="shared" si="178"/>
        <v>0</v>
      </c>
      <c r="S630" s="35">
        <f t="shared" si="178"/>
        <v>0</v>
      </c>
      <c r="T630" s="35">
        <f t="shared" si="178"/>
        <v>0</v>
      </c>
      <c r="U630" s="35">
        <f t="shared" si="178"/>
        <v>0</v>
      </c>
      <c r="V630" s="35">
        <f t="shared" si="178"/>
        <v>0</v>
      </c>
      <c r="W630" s="35">
        <f t="shared" si="178"/>
        <v>0</v>
      </c>
      <c r="X630" s="35">
        <f t="shared" si="178"/>
        <v>0</v>
      </c>
      <c r="Y630" s="35">
        <f t="shared" si="178"/>
        <v>0</v>
      </c>
      <c r="Z630" s="35">
        <f t="shared" si="178"/>
        <v>0</v>
      </c>
      <c r="AA630" s="35"/>
      <c r="AB630" s="35">
        <f t="shared" si="178"/>
        <v>0</v>
      </c>
      <c r="AC630" s="35">
        <f t="shared" si="178"/>
        <v>0</v>
      </c>
      <c r="AD630" s="35">
        <f t="shared" si="178"/>
        <v>0</v>
      </c>
      <c r="AE630" s="35">
        <f t="shared" si="178"/>
        <v>0</v>
      </c>
      <c r="AF630" s="35">
        <f t="shared" si="178"/>
        <v>0</v>
      </c>
      <c r="AG630" s="35">
        <f t="shared" si="178"/>
        <v>0</v>
      </c>
      <c r="AH630" s="35">
        <f t="shared" si="178"/>
        <v>0</v>
      </c>
      <c r="AI630" s="35">
        <f t="shared" si="178"/>
        <v>0</v>
      </c>
      <c r="AJ630" s="35">
        <f t="shared" si="178"/>
        <v>0</v>
      </c>
      <c r="AK630" s="35">
        <f t="shared" si="178"/>
        <v>0</v>
      </c>
      <c r="AL630" s="15"/>
    </row>
    <row r="631" spans="1:38" s="78" customFormat="1" ht="15" customHeight="1" x14ac:dyDescent="0.2">
      <c r="A631" s="218"/>
      <c r="B631" s="193">
        <v>31201</v>
      </c>
      <c r="C631" s="37" t="s">
        <v>669</v>
      </c>
      <c r="D631" s="38"/>
      <c r="E631" s="43"/>
      <c r="F631" s="39"/>
      <c r="G631" s="114"/>
      <c r="H631" s="115"/>
      <c r="I631" s="116"/>
      <c r="J631" s="41"/>
      <c r="K631" s="43"/>
      <c r="L631" s="44">
        <f t="shared" si="178"/>
        <v>0</v>
      </c>
      <c r="M631" s="44">
        <f t="shared" si="178"/>
        <v>0</v>
      </c>
      <c r="N631" s="44">
        <f t="shared" si="178"/>
        <v>0</v>
      </c>
      <c r="O631" s="44">
        <f t="shared" si="178"/>
        <v>0</v>
      </c>
      <c r="P631" s="44">
        <f t="shared" si="178"/>
        <v>0</v>
      </c>
      <c r="Q631" s="44">
        <f t="shared" si="178"/>
        <v>0</v>
      </c>
      <c r="R631" s="44">
        <f t="shared" si="178"/>
        <v>0</v>
      </c>
      <c r="S631" s="44">
        <f t="shared" si="178"/>
        <v>0</v>
      </c>
      <c r="T631" s="44">
        <f t="shared" si="178"/>
        <v>0</v>
      </c>
      <c r="U631" s="44">
        <f t="shared" si="178"/>
        <v>0</v>
      </c>
      <c r="V631" s="44">
        <f t="shared" si="178"/>
        <v>0</v>
      </c>
      <c r="W631" s="44">
        <f t="shared" si="178"/>
        <v>0</v>
      </c>
      <c r="X631" s="44">
        <f t="shared" si="178"/>
        <v>0</v>
      </c>
      <c r="Y631" s="44">
        <f t="shared" si="178"/>
        <v>0</v>
      </c>
      <c r="Z631" s="44">
        <f t="shared" si="178"/>
        <v>0</v>
      </c>
      <c r="AA631" s="44"/>
      <c r="AB631" s="44">
        <f t="shared" si="178"/>
        <v>0</v>
      </c>
      <c r="AC631" s="44">
        <f t="shared" si="178"/>
        <v>0</v>
      </c>
      <c r="AD631" s="44">
        <f t="shared" si="178"/>
        <v>0</v>
      </c>
      <c r="AE631" s="44">
        <f t="shared" si="178"/>
        <v>0</v>
      </c>
      <c r="AF631" s="44">
        <f t="shared" si="178"/>
        <v>0</v>
      </c>
      <c r="AG631" s="44">
        <f t="shared" si="178"/>
        <v>0</v>
      </c>
      <c r="AH631" s="44">
        <f t="shared" si="178"/>
        <v>0</v>
      </c>
      <c r="AI631" s="44">
        <f t="shared" si="178"/>
        <v>0</v>
      </c>
      <c r="AJ631" s="44">
        <f t="shared" si="178"/>
        <v>0</v>
      </c>
      <c r="AK631" s="44">
        <f t="shared" si="178"/>
        <v>0</v>
      </c>
      <c r="AL631" s="15"/>
    </row>
    <row r="632" spans="1:38" s="78" customFormat="1" ht="33" x14ac:dyDescent="0.2">
      <c r="A632" s="218"/>
      <c r="B632" s="202"/>
      <c r="C632" s="73" t="s">
        <v>669</v>
      </c>
      <c r="D632" s="47"/>
      <c r="E632" s="56">
        <v>0</v>
      </c>
      <c r="F632" s="49" t="s">
        <v>670</v>
      </c>
      <c r="G632" s="113" t="s">
        <v>30</v>
      </c>
      <c r="H632" s="113" t="s">
        <v>31</v>
      </c>
      <c r="I632" s="117" t="s">
        <v>32</v>
      </c>
      <c r="J632" s="74" t="s">
        <v>33</v>
      </c>
      <c r="K632" s="55"/>
      <c r="L632" s="55"/>
      <c r="M632" s="55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143">
        <f t="shared" ref="AA632" si="179">E632-M632-O632-Q632-S632-U632-W632</f>
        <v>0</v>
      </c>
      <c r="AB632" s="143">
        <f>L632-N632-P632-R632-T632-V632-X632</f>
        <v>0</v>
      </c>
      <c r="AC632" s="143"/>
      <c r="AD632" s="52"/>
      <c r="AE632" s="52"/>
      <c r="AF632" s="52"/>
      <c r="AG632" s="52"/>
      <c r="AH632" s="53"/>
      <c r="AI632" s="53"/>
      <c r="AJ632" s="151"/>
      <c r="AK632" s="147">
        <f t="shared" si="177"/>
        <v>0</v>
      </c>
      <c r="AL632" s="15"/>
    </row>
    <row r="633" spans="1:38" s="78" customFormat="1" ht="15" customHeight="1" x14ac:dyDescent="0.2">
      <c r="A633" s="218"/>
      <c r="B633" s="192">
        <v>313</v>
      </c>
      <c r="C633" s="27" t="s">
        <v>671</v>
      </c>
      <c r="D633" s="28"/>
      <c r="E633" s="34"/>
      <c r="F633" s="29"/>
      <c r="G633" s="129"/>
      <c r="H633" s="130"/>
      <c r="I633" s="131"/>
      <c r="J633" s="31"/>
      <c r="K633" s="34"/>
      <c r="L633" s="35">
        <f t="shared" ref="L633:AK633" si="180">L634</f>
        <v>0</v>
      </c>
      <c r="M633" s="35">
        <f t="shared" si="180"/>
        <v>0</v>
      </c>
      <c r="N633" s="35">
        <f t="shared" si="180"/>
        <v>0</v>
      </c>
      <c r="O633" s="35">
        <f t="shared" si="180"/>
        <v>0</v>
      </c>
      <c r="P633" s="35">
        <f t="shared" si="180"/>
        <v>0</v>
      </c>
      <c r="Q633" s="35">
        <f t="shared" si="180"/>
        <v>0</v>
      </c>
      <c r="R633" s="35">
        <f t="shared" si="180"/>
        <v>0</v>
      </c>
      <c r="S633" s="35">
        <f t="shared" si="180"/>
        <v>0</v>
      </c>
      <c r="T633" s="35">
        <f t="shared" si="180"/>
        <v>0</v>
      </c>
      <c r="U633" s="35">
        <f t="shared" si="180"/>
        <v>0</v>
      </c>
      <c r="V633" s="35">
        <f t="shared" si="180"/>
        <v>0</v>
      </c>
      <c r="W633" s="35">
        <f t="shared" si="180"/>
        <v>0</v>
      </c>
      <c r="X633" s="35">
        <f t="shared" si="180"/>
        <v>0</v>
      </c>
      <c r="Y633" s="35">
        <f t="shared" si="180"/>
        <v>0</v>
      </c>
      <c r="Z633" s="35">
        <f t="shared" si="180"/>
        <v>0</v>
      </c>
      <c r="AA633" s="35"/>
      <c r="AB633" s="35">
        <f t="shared" si="180"/>
        <v>0</v>
      </c>
      <c r="AC633" s="35">
        <f t="shared" si="180"/>
        <v>0</v>
      </c>
      <c r="AD633" s="35">
        <f t="shared" si="180"/>
        <v>0</v>
      </c>
      <c r="AE633" s="35">
        <f t="shared" si="180"/>
        <v>0</v>
      </c>
      <c r="AF633" s="35">
        <f t="shared" si="180"/>
        <v>0</v>
      </c>
      <c r="AG633" s="35">
        <f t="shared" si="180"/>
        <v>0</v>
      </c>
      <c r="AH633" s="35">
        <f t="shared" si="180"/>
        <v>0</v>
      </c>
      <c r="AI633" s="35">
        <f t="shared" si="180"/>
        <v>0</v>
      </c>
      <c r="AJ633" s="35">
        <f t="shared" si="180"/>
        <v>0</v>
      </c>
      <c r="AK633" s="35">
        <f t="shared" si="180"/>
        <v>0</v>
      </c>
      <c r="AL633" s="15"/>
    </row>
    <row r="634" spans="1:38" s="78" customFormat="1" ht="15" customHeight="1" x14ac:dyDescent="0.2">
      <c r="A634" s="218"/>
      <c r="B634" s="193">
        <v>31301</v>
      </c>
      <c r="C634" s="37" t="s">
        <v>672</v>
      </c>
      <c r="D634" s="38"/>
      <c r="E634" s="43"/>
      <c r="F634" s="39"/>
      <c r="G634" s="114"/>
      <c r="H634" s="115"/>
      <c r="I634" s="116"/>
      <c r="J634" s="41"/>
      <c r="K634" s="43"/>
      <c r="L634" s="44">
        <f t="shared" ref="L634" si="181">SUM(L635:L636)</f>
        <v>0</v>
      </c>
      <c r="M634" s="44">
        <f t="shared" ref="M634:AK634" si="182">SUM(M635:M636)</f>
        <v>0</v>
      </c>
      <c r="N634" s="44">
        <f t="shared" si="182"/>
        <v>0</v>
      </c>
      <c r="O634" s="44">
        <f t="shared" si="182"/>
        <v>0</v>
      </c>
      <c r="P634" s="44">
        <f t="shared" si="182"/>
        <v>0</v>
      </c>
      <c r="Q634" s="44">
        <f t="shared" si="182"/>
        <v>0</v>
      </c>
      <c r="R634" s="44">
        <f t="shared" si="182"/>
        <v>0</v>
      </c>
      <c r="S634" s="44">
        <f t="shared" si="182"/>
        <v>0</v>
      </c>
      <c r="T634" s="44">
        <f t="shared" si="182"/>
        <v>0</v>
      </c>
      <c r="U634" s="44">
        <f t="shared" si="182"/>
        <v>0</v>
      </c>
      <c r="V634" s="44">
        <f t="shared" si="182"/>
        <v>0</v>
      </c>
      <c r="W634" s="44">
        <f t="shared" si="182"/>
        <v>0</v>
      </c>
      <c r="X634" s="44">
        <f t="shared" si="182"/>
        <v>0</v>
      </c>
      <c r="Y634" s="44">
        <f t="shared" si="182"/>
        <v>0</v>
      </c>
      <c r="Z634" s="44">
        <f t="shared" si="182"/>
        <v>0</v>
      </c>
      <c r="AA634" s="44"/>
      <c r="AB634" s="44">
        <f t="shared" si="182"/>
        <v>0</v>
      </c>
      <c r="AC634" s="44">
        <f t="shared" si="182"/>
        <v>0</v>
      </c>
      <c r="AD634" s="44">
        <f t="shared" si="182"/>
        <v>0</v>
      </c>
      <c r="AE634" s="44">
        <f t="shared" si="182"/>
        <v>0</v>
      </c>
      <c r="AF634" s="44">
        <f t="shared" si="182"/>
        <v>0</v>
      </c>
      <c r="AG634" s="44">
        <f t="shared" si="182"/>
        <v>0</v>
      </c>
      <c r="AH634" s="44">
        <f t="shared" si="182"/>
        <v>0</v>
      </c>
      <c r="AI634" s="44">
        <f t="shared" si="182"/>
        <v>0</v>
      </c>
      <c r="AJ634" s="44">
        <f t="shared" si="182"/>
        <v>0</v>
      </c>
      <c r="AK634" s="44">
        <f t="shared" si="182"/>
        <v>0</v>
      </c>
      <c r="AL634" s="15"/>
    </row>
    <row r="635" spans="1:38" s="78" customFormat="1" ht="33" x14ac:dyDescent="0.2">
      <c r="A635" s="218"/>
      <c r="B635" s="202"/>
      <c r="C635" s="73" t="s">
        <v>673</v>
      </c>
      <c r="D635" s="47"/>
      <c r="E635" s="56"/>
      <c r="F635" s="49" t="s">
        <v>668</v>
      </c>
      <c r="G635" s="113" t="s">
        <v>30</v>
      </c>
      <c r="H635" s="113" t="s">
        <v>31</v>
      </c>
      <c r="I635" s="117" t="s">
        <v>32</v>
      </c>
      <c r="J635" s="74" t="s">
        <v>33</v>
      </c>
      <c r="K635" s="55">
        <v>3240</v>
      </c>
      <c r="L635" s="55">
        <v>0</v>
      </c>
      <c r="M635" s="55"/>
      <c r="N635" s="51"/>
      <c r="O635" s="51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143">
        <f t="shared" ref="AA635:AA636" si="183">E635-M635-O635-Q635-S635-U635-W635</f>
        <v>0</v>
      </c>
      <c r="AB635" s="143">
        <f>L635-N635-P635-R635-T635-V635-X635</f>
        <v>0</v>
      </c>
      <c r="AC635" s="143"/>
      <c r="AD635" s="52"/>
      <c r="AE635" s="52"/>
      <c r="AF635" s="52"/>
      <c r="AG635" s="52"/>
      <c r="AH635" s="53"/>
      <c r="AI635" s="53"/>
      <c r="AJ635" s="151"/>
      <c r="AK635" s="147">
        <f t="shared" si="177"/>
        <v>0</v>
      </c>
      <c r="AL635" s="15"/>
    </row>
    <row r="636" spans="1:38" s="78" customFormat="1" ht="33" x14ac:dyDescent="0.2">
      <c r="A636" s="218"/>
      <c r="B636" s="202"/>
      <c r="C636" s="73" t="s">
        <v>674</v>
      </c>
      <c r="D636" s="47"/>
      <c r="E636" s="56"/>
      <c r="F636" s="49" t="s">
        <v>675</v>
      </c>
      <c r="G636" s="113" t="s">
        <v>30</v>
      </c>
      <c r="H636" s="113" t="s">
        <v>31</v>
      </c>
      <c r="I636" s="117" t="s">
        <v>32</v>
      </c>
      <c r="J636" s="74" t="s">
        <v>33</v>
      </c>
      <c r="K636" s="55">
        <v>1378.0800000000002</v>
      </c>
      <c r="L636" s="55">
        <v>0</v>
      </c>
      <c r="M636" s="55"/>
      <c r="N636" s="51"/>
      <c r="O636" s="51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143">
        <f t="shared" si="183"/>
        <v>0</v>
      </c>
      <c r="AB636" s="143">
        <f>L636-N636-P636-R636-T636-V636-X636</f>
        <v>0</v>
      </c>
      <c r="AC636" s="143"/>
      <c r="AD636" s="52"/>
      <c r="AE636" s="52"/>
      <c r="AF636" s="52"/>
      <c r="AG636" s="52"/>
      <c r="AH636" s="53"/>
      <c r="AI636" s="53"/>
      <c r="AJ636" s="151"/>
      <c r="AK636" s="147">
        <f t="shared" si="177"/>
        <v>0</v>
      </c>
      <c r="AL636" s="15"/>
    </row>
    <row r="637" spans="1:38" s="78" customFormat="1" ht="15" customHeight="1" x14ac:dyDescent="0.2">
      <c r="A637" s="218"/>
      <c r="B637" s="192">
        <v>314</v>
      </c>
      <c r="C637" s="27" t="s">
        <v>676</v>
      </c>
      <c r="D637" s="28"/>
      <c r="E637" s="34"/>
      <c r="F637" s="29"/>
      <c r="G637" s="129"/>
      <c r="H637" s="130"/>
      <c r="I637" s="131"/>
      <c r="J637" s="31"/>
      <c r="K637" s="34"/>
      <c r="L637" s="35">
        <f t="shared" ref="L637:AK638" si="184">L638</f>
        <v>0</v>
      </c>
      <c r="M637" s="35">
        <f t="shared" si="184"/>
        <v>0</v>
      </c>
      <c r="N637" s="35">
        <f t="shared" si="184"/>
        <v>0</v>
      </c>
      <c r="O637" s="35">
        <f t="shared" si="184"/>
        <v>0</v>
      </c>
      <c r="P637" s="35">
        <f t="shared" si="184"/>
        <v>0</v>
      </c>
      <c r="Q637" s="35">
        <f t="shared" si="184"/>
        <v>0</v>
      </c>
      <c r="R637" s="35">
        <f t="shared" si="184"/>
        <v>0</v>
      </c>
      <c r="S637" s="35">
        <f t="shared" si="184"/>
        <v>0</v>
      </c>
      <c r="T637" s="35">
        <f t="shared" si="184"/>
        <v>0</v>
      </c>
      <c r="U637" s="35">
        <f t="shared" si="184"/>
        <v>0</v>
      </c>
      <c r="V637" s="35">
        <f t="shared" si="184"/>
        <v>0</v>
      </c>
      <c r="W637" s="35">
        <f t="shared" si="184"/>
        <v>0</v>
      </c>
      <c r="X637" s="35">
        <f t="shared" si="184"/>
        <v>0</v>
      </c>
      <c r="Y637" s="35">
        <f t="shared" si="184"/>
        <v>0</v>
      </c>
      <c r="Z637" s="35">
        <f t="shared" si="184"/>
        <v>0</v>
      </c>
      <c r="AA637" s="35"/>
      <c r="AB637" s="35">
        <f t="shared" si="184"/>
        <v>0</v>
      </c>
      <c r="AC637" s="35">
        <f t="shared" si="184"/>
        <v>0</v>
      </c>
      <c r="AD637" s="35">
        <f t="shared" si="184"/>
        <v>0</v>
      </c>
      <c r="AE637" s="35">
        <f t="shared" si="184"/>
        <v>0</v>
      </c>
      <c r="AF637" s="35">
        <f t="shared" si="184"/>
        <v>0</v>
      </c>
      <c r="AG637" s="35">
        <f t="shared" si="184"/>
        <v>0</v>
      </c>
      <c r="AH637" s="35">
        <f t="shared" si="184"/>
        <v>0</v>
      </c>
      <c r="AI637" s="35">
        <f t="shared" si="184"/>
        <v>0</v>
      </c>
      <c r="AJ637" s="35">
        <f t="shared" si="184"/>
        <v>0</v>
      </c>
      <c r="AK637" s="35">
        <f t="shared" si="184"/>
        <v>0</v>
      </c>
      <c r="AL637" s="15"/>
    </row>
    <row r="638" spans="1:38" s="78" customFormat="1" ht="15" customHeight="1" x14ac:dyDescent="0.2">
      <c r="A638" s="218"/>
      <c r="B638" s="193">
        <v>31401</v>
      </c>
      <c r="C638" s="37" t="s">
        <v>676</v>
      </c>
      <c r="D638" s="38"/>
      <c r="E638" s="43"/>
      <c r="F638" s="39"/>
      <c r="G638" s="114"/>
      <c r="H638" s="115"/>
      <c r="I638" s="116"/>
      <c r="J638" s="41"/>
      <c r="K638" s="43"/>
      <c r="L638" s="44">
        <f t="shared" si="184"/>
        <v>0</v>
      </c>
      <c r="M638" s="44">
        <f t="shared" si="184"/>
        <v>0</v>
      </c>
      <c r="N638" s="44">
        <f t="shared" si="184"/>
        <v>0</v>
      </c>
      <c r="O638" s="44">
        <f t="shared" si="184"/>
        <v>0</v>
      </c>
      <c r="P638" s="44">
        <f t="shared" si="184"/>
        <v>0</v>
      </c>
      <c r="Q638" s="44">
        <f t="shared" si="184"/>
        <v>0</v>
      </c>
      <c r="R638" s="44">
        <f t="shared" si="184"/>
        <v>0</v>
      </c>
      <c r="S638" s="44">
        <f t="shared" si="184"/>
        <v>0</v>
      </c>
      <c r="T638" s="44">
        <f t="shared" si="184"/>
        <v>0</v>
      </c>
      <c r="U638" s="44">
        <f t="shared" si="184"/>
        <v>0</v>
      </c>
      <c r="V638" s="44">
        <f t="shared" si="184"/>
        <v>0</v>
      </c>
      <c r="W638" s="44">
        <f t="shared" si="184"/>
        <v>0</v>
      </c>
      <c r="X638" s="44">
        <f t="shared" si="184"/>
        <v>0</v>
      </c>
      <c r="Y638" s="44">
        <f t="shared" si="184"/>
        <v>0</v>
      </c>
      <c r="Z638" s="44">
        <f t="shared" si="184"/>
        <v>0</v>
      </c>
      <c r="AA638" s="44"/>
      <c r="AB638" s="44">
        <f t="shared" si="184"/>
        <v>0</v>
      </c>
      <c r="AC638" s="44">
        <f t="shared" si="184"/>
        <v>0</v>
      </c>
      <c r="AD638" s="44">
        <f t="shared" si="184"/>
        <v>0</v>
      </c>
      <c r="AE638" s="44">
        <f t="shared" si="184"/>
        <v>0</v>
      </c>
      <c r="AF638" s="44">
        <f t="shared" si="184"/>
        <v>0</v>
      </c>
      <c r="AG638" s="44">
        <f t="shared" si="184"/>
        <v>0</v>
      </c>
      <c r="AH638" s="44">
        <f t="shared" si="184"/>
        <v>0</v>
      </c>
      <c r="AI638" s="44">
        <f t="shared" si="184"/>
        <v>0</v>
      </c>
      <c r="AJ638" s="44">
        <f t="shared" si="184"/>
        <v>0</v>
      </c>
      <c r="AK638" s="44">
        <f t="shared" si="184"/>
        <v>0</v>
      </c>
      <c r="AL638" s="15"/>
    </row>
    <row r="639" spans="1:38" s="78" customFormat="1" ht="33" x14ac:dyDescent="0.2">
      <c r="A639" s="218"/>
      <c r="B639" s="202"/>
      <c r="C639" s="73" t="s">
        <v>676</v>
      </c>
      <c r="D639" s="47"/>
      <c r="E639" s="56"/>
      <c r="F639" s="49" t="s">
        <v>197</v>
      </c>
      <c r="G639" s="113" t="s">
        <v>30</v>
      </c>
      <c r="H639" s="113" t="s">
        <v>31</v>
      </c>
      <c r="I639" s="117" t="s">
        <v>32</v>
      </c>
      <c r="J639" s="74" t="s">
        <v>33</v>
      </c>
      <c r="K639" s="55"/>
      <c r="L639" s="55"/>
      <c r="M639" s="55"/>
      <c r="N639" s="51"/>
      <c r="O639" s="51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143">
        <f t="shared" ref="AA639" si="185">E639-M639-O639-Q639-S639-U639-W639</f>
        <v>0</v>
      </c>
      <c r="AB639" s="143">
        <f>L639-N639-P639-R639-T639-V639-X639</f>
        <v>0</v>
      </c>
      <c r="AC639" s="143"/>
      <c r="AD639" s="52"/>
      <c r="AE639" s="52"/>
      <c r="AF639" s="52"/>
      <c r="AG639" s="52"/>
      <c r="AH639" s="53"/>
      <c r="AI639" s="53"/>
      <c r="AJ639" s="151"/>
      <c r="AK639" s="147">
        <f t="shared" si="177"/>
        <v>0</v>
      </c>
      <c r="AL639" s="15"/>
    </row>
    <row r="640" spans="1:38" s="78" customFormat="1" ht="15" customHeight="1" x14ac:dyDescent="0.2">
      <c r="A640" s="218"/>
      <c r="B640" s="192">
        <v>318</v>
      </c>
      <c r="C640" s="27" t="s">
        <v>677</v>
      </c>
      <c r="D640" s="28"/>
      <c r="E640" s="34"/>
      <c r="F640" s="29"/>
      <c r="G640" s="129"/>
      <c r="H640" s="130"/>
      <c r="I640" s="131"/>
      <c r="J640" s="31"/>
      <c r="K640" s="34"/>
      <c r="L640" s="35">
        <f>L641</f>
        <v>0</v>
      </c>
      <c r="M640" s="35">
        <f t="shared" ref="M640:AK640" si="186">M641</f>
        <v>0</v>
      </c>
      <c r="N640" s="35">
        <f t="shared" si="186"/>
        <v>0</v>
      </c>
      <c r="O640" s="35">
        <f t="shared" si="186"/>
        <v>0</v>
      </c>
      <c r="P640" s="35">
        <f t="shared" si="186"/>
        <v>0</v>
      </c>
      <c r="Q640" s="35">
        <f t="shared" si="186"/>
        <v>0</v>
      </c>
      <c r="R640" s="35">
        <f t="shared" si="186"/>
        <v>0</v>
      </c>
      <c r="S640" s="35">
        <f t="shared" si="186"/>
        <v>0</v>
      </c>
      <c r="T640" s="35">
        <f t="shared" si="186"/>
        <v>0</v>
      </c>
      <c r="U640" s="35">
        <f t="shared" si="186"/>
        <v>0</v>
      </c>
      <c r="V640" s="35">
        <f t="shared" si="186"/>
        <v>0</v>
      </c>
      <c r="W640" s="35">
        <f t="shared" si="186"/>
        <v>0</v>
      </c>
      <c r="X640" s="35">
        <f t="shared" si="186"/>
        <v>0</v>
      </c>
      <c r="Y640" s="35">
        <f t="shared" si="186"/>
        <v>0</v>
      </c>
      <c r="Z640" s="35">
        <f t="shared" si="186"/>
        <v>0</v>
      </c>
      <c r="AA640" s="35"/>
      <c r="AB640" s="35">
        <f t="shared" si="186"/>
        <v>0</v>
      </c>
      <c r="AC640" s="35">
        <f t="shared" si="186"/>
        <v>0</v>
      </c>
      <c r="AD640" s="35">
        <f t="shared" si="186"/>
        <v>0</v>
      </c>
      <c r="AE640" s="35">
        <f t="shared" si="186"/>
        <v>0</v>
      </c>
      <c r="AF640" s="35">
        <f t="shared" si="186"/>
        <v>0</v>
      </c>
      <c r="AG640" s="35">
        <f t="shared" si="186"/>
        <v>0</v>
      </c>
      <c r="AH640" s="35">
        <f t="shared" si="186"/>
        <v>0</v>
      </c>
      <c r="AI640" s="35">
        <f t="shared" si="186"/>
        <v>0</v>
      </c>
      <c r="AJ640" s="35">
        <f t="shared" si="186"/>
        <v>0</v>
      </c>
      <c r="AK640" s="35">
        <f t="shared" si="186"/>
        <v>0</v>
      </c>
      <c r="AL640" s="15"/>
    </row>
    <row r="641" spans="1:38" s="78" customFormat="1" ht="15" customHeight="1" x14ac:dyDescent="0.2">
      <c r="A641" s="218"/>
      <c r="B641" s="193">
        <v>31801</v>
      </c>
      <c r="C641" s="37" t="s">
        <v>678</v>
      </c>
      <c r="D641" s="38"/>
      <c r="E641" s="43"/>
      <c r="F641" s="39"/>
      <c r="G641" s="114"/>
      <c r="H641" s="115"/>
      <c r="I641" s="116"/>
      <c r="J641" s="41"/>
      <c r="K641" s="43"/>
      <c r="L641" s="44">
        <f>SUM(L642:L643)</f>
        <v>0</v>
      </c>
      <c r="M641" s="44">
        <f t="shared" ref="M641:AK641" si="187">SUM(M642:M643)</f>
        <v>0</v>
      </c>
      <c r="N641" s="44">
        <f t="shared" si="187"/>
        <v>0</v>
      </c>
      <c r="O641" s="44">
        <f t="shared" si="187"/>
        <v>0</v>
      </c>
      <c r="P641" s="44">
        <f t="shared" si="187"/>
        <v>0</v>
      </c>
      <c r="Q641" s="44">
        <f t="shared" si="187"/>
        <v>0</v>
      </c>
      <c r="R641" s="44">
        <f t="shared" si="187"/>
        <v>0</v>
      </c>
      <c r="S641" s="44">
        <f t="shared" si="187"/>
        <v>0</v>
      </c>
      <c r="T641" s="44">
        <f t="shared" si="187"/>
        <v>0</v>
      </c>
      <c r="U641" s="44">
        <f t="shared" si="187"/>
        <v>0</v>
      </c>
      <c r="V641" s="44">
        <f t="shared" si="187"/>
        <v>0</v>
      </c>
      <c r="W641" s="44">
        <f t="shared" si="187"/>
        <v>0</v>
      </c>
      <c r="X641" s="44">
        <f t="shared" si="187"/>
        <v>0</v>
      </c>
      <c r="Y641" s="44">
        <f t="shared" si="187"/>
        <v>0</v>
      </c>
      <c r="Z641" s="44">
        <f t="shared" si="187"/>
        <v>0</v>
      </c>
      <c r="AA641" s="44"/>
      <c r="AB641" s="44">
        <f t="shared" si="187"/>
        <v>0</v>
      </c>
      <c r="AC641" s="44">
        <f t="shared" si="187"/>
        <v>0</v>
      </c>
      <c r="AD641" s="44">
        <f t="shared" si="187"/>
        <v>0</v>
      </c>
      <c r="AE641" s="44">
        <f t="shared" si="187"/>
        <v>0</v>
      </c>
      <c r="AF641" s="44">
        <f t="shared" si="187"/>
        <v>0</v>
      </c>
      <c r="AG641" s="44">
        <f t="shared" si="187"/>
        <v>0</v>
      </c>
      <c r="AH641" s="44">
        <f t="shared" si="187"/>
        <v>0</v>
      </c>
      <c r="AI641" s="44">
        <f t="shared" si="187"/>
        <v>0</v>
      </c>
      <c r="AJ641" s="44">
        <f t="shared" si="187"/>
        <v>0</v>
      </c>
      <c r="AK641" s="44">
        <f t="shared" si="187"/>
        <v>0</v>
      </c>
      <c r="AL641" s="15"/>
    </row>
    <row r="642" spans="1:38" s="78" customFormat="1" ht="33" customHeight="1" x14ac:dyDescent="0.2">
      <c r="A642" s="218"/>
      <c r="B642" s="202"/>
      <c r="C642" s="73" t="s">
        <v>679</v>
      </c>
      <c r="D642" s="47"/>
      <c r="E642" s="56">
        <v>0</v>
      </c>
      <c r="F642" s="49" t="s">
        <v>680</v>
      </c>
      <c r="G642" s="113" t="s">
        <v>30</v>
      </c>
      <c r="H642" s="113" t="s">
        <v>31</v>
      </c>
      <c r="I642" s="117" t="s">
        <v>32</v>
      </c>
      <c r="J642" s="74" t="s">
        <v>33</v>
      </c>
      <c r="K642" s="55">
        <v>286.48469999999998</v>
      </c>
      <c r="L642" s="55"/>
      <c r="M642" s="55"/>
      <c r="N642" s="51"/>
      <c r="O642" s="51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143">
        <f t="shared" ref="AA642:AA643" si="188">E642-M642-O642-Q642-S642-U642-W642</f>
        <v>0</v>
      </c>
      <c r="AB642" s="143">
        <f>L642-N642-P642-R642-T642-V642-X642</f>
        <v>0</v>
      </c>
      <c r="AC642" s="143"/>
      <c r="AD642" s="52"/>
      <c r="AE642" s="52"/>
      <c r="AF642" s="52"/>
      <c r="AG642" s="52"/>
      <c r="AH642" s="53"/>
      <c r="AI642" s="53"/>
      <c r="AJ642" s="151"/>
      <c r="AK642" s="147">
        <f t="shared" si="177"/>
        <v>0</v>
      </c>
      <c r="AL642" s="15"/>
    </row>
    <row r="643" spans="1:38" s="78" customFormat="1" ht="33" customHeight="1" x14ac:dyDescent="0.2">
      <c r="A643" s="218"/>
      <c r="B643" s="202"/>
      <c r="C643" s="73" t="s">
        <v>681</v>
      </c>
      <c r="D643" s="47"/>
      <c r="E643" s="56">
        <v>0</v>
      </c>
      <c r="F643" s="49" t="s">
        <v>675</v>
      </c>
      <c r="G643" s="113" t="s">
        <v>30</v>
      </c>
      <c r="H643" s="113" t="s">
        <v>31</v>
      </c>
      <c r="I643" s="117" t="s">
        <v>32</v>
      </c>
      <c r="J643" s="74" t="s">
        <v>33</v>
      </c>
      <c r="K643" s="55">
        <v>290</v>
      </c>
      <c r="L643" s="55"/>
      <c r="M643" s="55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143">
        <f t="shared" si="188"/>
        <v>0</v>
      </c>
      <c r="AB643" s="143">
        <f>L643-N643-P643-R643-T643-V643-X643</f>
        <v>0</v>
      </c>
      <c r="AC643" s="143"/>
      <c r="AD643" s="52"/>
      <c r="AE643" s="52"/>
      <c r="AF643" s="52"/>
      <c r="AG643" s="52"/>
      <c r="AH643" s="53"/>
      <c r="AI643" s="53"/>
      <c r="AJ643" s="151"/>
      <c r="AK643" s="147">
        <f t="shared" si="177"/>
        <v>0</v>
      </c>
      <c r="AL643" s="15"/>
    </row>
    <row r="644" spans="1:38" s="78" customFormat="1" ht="15" customHeight="1" x14ac:dyDescent="0.2">
      <c r="A644" s="218"/>
      <c r="B644" s="191">
        <v>3200</v>
      </c>
      <c r="C644" s="18" t="s">
        <v>682</v>
      </c>
      <c r="D644" s="19"/>
      <c r="E644" s="24"/>
      <c r="F644" s="20"/>
      <c r="G644" s="132"/>
      <c r="H644" s="133"/>
      <c r="I644" s="134"/>
      <c r="J644" s="22"/>
      <c r="K644" s="24"/>
      <c r="L644" s="25">
        <f>L645+L648</f>
        <v>31500</v>
      </c>
      <c r="M644" s="25">
        <f t="shared" ref="M644:AK644" si="189">M645+M648</f>
        <v>0</v>
      </c>
      <c r="N644" s="25">
        <f t="shared" si="189"/>
        <v>0</v>
      </c>
      <c r="O644" s="25">
        <f t="shared" si="189"/>
        <v>0</v>
      </c>
      <c r="P644" s="25">
        <f t="shared" si="189"/>
        <v>0</v>
      </c>
      <c r="Q644" s="25">
        <f t="shared" si="189"/>
        <v>0</v>
      </c>
      <c r="R644" s="25">
        <f t="shared" si="189"/>
        <v>0</v>
      </c>
      <c r="S644" s="25">
        <f t="shared" si="189"/>
        <v>0</v>
      </c>
      <c r="T644" s="25">
        <f t="shared" si="189"/>
        <v>0</v>
      </c>
      <c r="U644" s="25">
        <f t="shared" si="189"/>
        <v>0</v>
      </c>
      <c r="V644" s="25">
        <f t="shared" si="189"/>
        <v>0</v>
      </c>
      <c r="W644" s="25">
        <f t="shared" si="189"/>
        <v>0</v>
      </c>
      <c r="X644" s="25">
        <f t="shared" si="189"/>
        <v>0</v>
      </c>
      <c r="Y644" s="25">
        <f t="shared" si="189"/>
        <v>0</v>
      </c>
      <c r="Z644" s="25">
        <f t="shared" si="189"/>
        <v>0</v>
      </c>
      <c r="AA644" s="25"/>
      <c r="AB644" s="25">
        <f t="shared" si="189"/>
        <v>31500</v>
      </c>
      <c r="AC644" s="25">
        <f t="shared" si="189"/>
        <v>0</v>
      </c>
      <c r="AD644" s="25">
        <f t="shared" si="189"/>
        <v>0</v>
      </c>
      <c r="AE644" s="25">
        <f t="shared" si="189"/>
        <v>0</v>
      </c>
      <c r="AF644" s="25">
        <f t="shared" si="189"/>
        <v>0</v>
      </c>
      <c r="AG644" s="25">
        <f t="shared" si="189"/>
        <v>0</v>
      </c>
      <c r="AH644" s="25">
        <f t="shared" si="189"/>
        <v>0</v>
      </c>
      <c r="AI644" s="25">
        <f t="shared" si="189"/>
        <v>0</v>
      </c>
      <c r="AJ644" s="25">
        <f t="shared" si="189"/>
        <v>0</v>
      </c>
      <c r="AK644" s="25">
        <f t="shared" si="189"/>
        <v>31500</v>
      </c>
      <c r="AL644" s="15"/>
    </row>
    <row r="645" spans="1:38" s="78" customFormat="1" ht="15" customHeight="1" x14ac:dyDescent="0.2">
      <c r="A645" s="218"/>
      <c r="B645" s="192">
        <v>323</v>
      </c>
      <c r="C645" s="27" t="s">
        <v>683</v>
      </c>
      <c r="D645" s="28"/>
      <c r="E645" s="34"/>
      <c r="F645" s="29"/>
      <c r="G645" s="129"/>
      <c r="H645" s="130"/>
      <c r="I645" s="131"/>
      <c r="J645" s="31"/>
      <c r="K645" s="34"/>
      <c r="L645" s="35">
        <f>L646</f>
        <v>28000</v>
      </c>
      <c r="M645" s="35">
        <f t="shared" ref="M645:AK646" si="190">M646</f>
        <v>0</v>
      </c>
      <c r="N645" s="35">
        <f t="shared" si="190"/>
        <v>0</v>
      </c>
      <c r="O645" s="35">
        <f t="shared" si="190"/>
        <v>0</v>
      </c>
      <c r="P645" s="35">
        <f t="shared" si="190"/>
        <v>0</v>
      </c>
      <c r="Q645" s="35">
        <f t="shared" si="190"/>
        <v>0</v>
      </c>
      <c r="R645" s="35">
        <f t="shared" si="190"/>
        <v>0</v>
      </c>
      <c r="S645" s="35">
        <f t="shared" si="190"/>
        <v>0</v>
      </c>
      <c r="T645" s="35">
        <f t="shared" si="190"/>
        <v>0</v>
      </c>
      <c r="U645" s="35">
        <f t="shared" si="190"/>
        <v>0</v>
      </c>
      <c r="V645" s="35">
        <f t="shared" si="190"/>
        <v>0</v>
      </c>
      <c r="W645" s="35">
        <f t="shared" si="190"/>
        <v>0</v>
      </c>
      <c r="X645" s="35">
        <f t="shared" si="190"/>
        <v>0</v>
      </c>
      <c r="Y645" s="35">
        <f t="shared" si="190"/>
        <v>0</v>
      </c>
      <c r="Z645" s="35">
        <f t="shared" si="190"/>
        <v>0</v>
      </c>
      <c r="AA645" s="35"/>
      <c r="AB645" s="35">
        <f t="shared" si="190"/>
        <v>28000</v>
      </c>
      <c r="AC645" s="35">
        <f t="shared" si="190"/>
        <v>0</v>
      </c>
      <c r="AD645" s="35">
        <f t="shared" si="190"/>
        <v>0</v>
      </c>
      <c r="AE645" s="35">
        <f t="shared" si="190"/>
        <v>0</v>
      </c>
      <c r="AF645" s="35">
        <f t="shared" si="190"/>
        <v>0</v>
      </c>
      <c r="AG645" s="35">
        <f t="shared" si="190"/>
        <v>0</v>
      </c>
      <c r="AH645" s="35">
        <f t="shared" si="190"/>
        <v>0</v>
      </c>
      <c r="AI645" s="35">
        <f t="shared" si="190"/>
        <v>0</v>
      </c>
      <c r="AJ645" s="35">
        <f t="shared" si="190"/>
        <v>0</v>
      </c>
      <c r="AK645" s="35">
        <f t="shared" si="190"/>
        <v>28000</v>
      </c>
      <c r="AL645" s="15"/>
    </row>
    <row r="646" spans="1:38" s="78" customFormat="1" ht="15" customHeight="1" x14ac:dyDescent="0.2">
      <c r="A646" s="218"/>
      <c r="B646" s="193">
        <v>32301</v>
      </c>
      <c r="C646" s="37" t="s">
        <v>684</v>
      </c>
      <c r="D646" s="38"/>
      <c r="E646" s="43"/>
      <c r="F646" s="39"/>
      <c r="G646" s="114"/>
      <c r="H646" s="115"/>
      <c r="I646" s="116"/>
      <c r="J646" s="41"/>
      <c r="K646" s="43"/>
      <c r="L646" s="44">
        <f>L647</f>
        <v>28000</v>
      </c>
      <c r="M646" s="44">
        <f t="shared" si="190"/>
        <v>0</v>
      </c>
      <c r="N646" s="44">
        <f t="shared" si="190"/>
        <v>0</v>
      </c>
      <c r="O646" s="44">
        <f t="shared" si="190"/>
        <v>0</v>
      </c>
      <c r="P646" s="44">
        <f t="shared" si="190"/>
        <v>0</v>
      </c>
      <c r="Q646" s="44">
        <f t="shared" si="190"/>
        <v>0</v>
      </c>
      <c r="R646" s="44">
        <f t="shared" si="190"/>
        <v>0</v>
      </c>
      <c r="S646" s="44">
        <f t="shared" si="190"/>
        <v>0</v>
      </c>
      <c r="T646" s="44">
        <f t="shared" si="190"/>
        <v>0</v>
      </c>
      <c r="U646" s="44">
        <f t="shared" si="190"/>
        <v>0</v>
      </c>
      <c r="V646" s="44">
        <f t="shared" si="190"/>
        <v>0</v>
      </c>
      <c r="W646" s="44">
        <f t="shared" si="190"/>
        <v>0</v>
      </c>
      <c r="X646" s="44">
        <f t="shared" si="190"/>
        <v>0</v>
      </c>
      <c r="Y646" s="44">
        <f t="shared" si="190"/>
        <v>0</v>
      </c>
      <c r="Z646" s="44">
        <f t="shared" si="190"/>
        <v>0</v>
      </c>
      <c r="AA646" s="44"/>
      <c r="AB646" s="44">
        <f t="shared" si="190"/>
        <v>28000</v>
      </c>
      <c r="AC646" s="44">
        <f t="shared" si="190"/>
        <v>0</v>
      </c>
      <c r="AD646" s="44">
        <f t="shared" si="190"/>
        <v>0</v>
      </c>
      <c r="AE646" s="44">
        <f t="shared" si="190"/>
        <v>0</v>
      </c>
      <c r="AF646" s="44">
        <f t="shared" si="190"/>
        <v>0</v>
      </c>
      <c r="AG646" s="44">
        <f t="shared" si="190"/>
        <v>0</v>
      </c>
      <c r="AH646" s="44">
        <f t="shared" si="190"/>
        <v>0</v>
      </c>
      <c r="AI646" s="44">
        <f t="shared" si="190"/>
        <v>0</v>
      </c>
      <c r="AJ646" s="44">
        <f t="shared" si="190"/>
        <v>0</v>
      </c>
      <c r="AK646" s="44">
        <f t="shared" si="190"/>
        <v>28000</v>
      </c>
      <c r="AL646" s="15"/>
    </row>
    <row r="647" spans="1:38" s="78" customFormat="1" ht="33" x14ac:dyDescent="0.2">
      <c r="A647" s="218"/>
      <c r="B647" s="202"/>
      <c r="C647" s="73" t="s">
        <v>685</v>
      </c>
      <c r="D647" s="47"/>
      <c r="E647" s="56">
        <v>8</v>
      </c>
      <c r="F647" s="49" t="s">
        <v>197</v>
      </c>
      <c r="G647" s="113" t="s">
        <v>30</v>
      </c>
      <c r="H647" s="113" t="s">
        <v>31</v>
      </c>
      <c r="I647" s="117" t="s">
        <v>32</v>
      </c>
      <c r="J647" s="74" t="s">
        <v>33</v>
      </c>
      <c r="K647" s="55">
        <v>3500</v>
      </c>
      <c r="L647" s="55">
        <v>28000</v>
      </c>
      <c r="M647" s="55"/>
      <c r="N647" s="51"/>
      <c r="O647" s="51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143">
        <f t="shared" ref="AA647" si="191">E647-M647-O647-Q647-S647-U647-W647</f>
        <v>8</v>
      </c>
      <c r="AB647" s="143">
        <f>L647-N647-P647-R647-T647-V647-X647</f>
        <v>28000</v>
      </c>
      <c r="AC647" s="143"/>
      <c r="AD647" s="52"/>
      <c r="AE647" s="52"/>
      <c r="AF647" s="52"/>
      <c r="AG647" s="52"/>
      <c r="AH647" s="53"/>
      <c r="AI647" s="53"/>
      <c r="AJ647" s="151"/>
      <c r="AK647" s="147">
        <f t="shared" si="177"/>
        <v>28000</v>
      </c>
      <c r="AL647" s="15"/>
    </row>
    <row r="648" spans="1:38" s="78" customFormat="1" ht="15" customHeight="1" x14ac:dyDescent="0.2">
      <c r="A648" s="218"/>
      <c r="B648" s="192">
        <v>327</v>
      </c>
      <c r="C648" s="27" t="s">
        <v>686</v>
      </c>
      <c r="D648" s="28"/>
      <c r="E648" s="34"/>
      <c r="F648" s="29"/>
      <c r="G648" s="129"/>
      <c r="H648" s="130"/>
      <c r="I648" s="131"/>
      <c r="J648" s="31"/>
      <c r="K648" s="34"/>
      <c r="L648" s="35">
        <f>L649</f>
        <v>3500</v>
      </c>
      <c r="M648" s="35">
        <f t="shared" ref="M648:AK649" si="192">M649</f>
        <v>0</v>
      </c>
      <c r="N648" s="35">
        <f t="shared" si="192"/>
        <v>0</v>
      </c>
      <c r="O648" s="35">
        <f t="shared" si="192"/>
        <v>0</v>
      </c>
      <c r="P648" s="35">
        <f t="shared" si="192"/>
        <v>0</v>
      </c>
      <c r="Q648" s="35">
        <f t="shared" si="192"/>
        <v>0</v>
      </c>
      <c r="R648" s="35">
        <f t="shared" si="192"/>
        <v>0</v>
      </c>
      <c r="S648" s="35">
        <f t="shared" si="192"/>
        <v>0</v>
      </c>
      <c r="T648" s="35">
        <f t="shared" si="192"/>
        <v>0</v>
      </c>
      <c r="U648" s="35">
        <f t="shared" si="192"/>
        <v>0</v>
      </c>
      <c r="V648" s="35">
        <f t="shared" si="192"/>
        <v>0</v>
      </c>
      <c r="W648" s="35">
        <f t="shared" si="192"/>
        <v>0</v>
      </c>
      <c r="X648" s="35">
        <f t="shared" si="192"/>
        <v>0</v>
      </c>
      <c r="Y648" s="35">
        <f t="shared" si="192"/>
        <v>0</v>
      </c>
      <c r="Z648" s="35">
        <f t="shared" si="192"/>
        <v>0</v>
      </c>
      <c r="AA648" s="35"/>
      <c r="AB648" s="35">
        <f t="shared" si="192"/>
        <v>3500</v>
      </c>
      <c r="AC648" s="35">
        <f t="shared" si="192"/>
        <v>0</v>
      </c>
      <c r="AD648" s="35">
        <f t="shared" si="192"/>
        <v>0</v>
      </c>
      <c r="AE648" s="35">
        <f t="shared" si="192"/>
        <v>0</v>
      </c>
      <c r="AF648" s="35">
        <f t="shared" si="192"/>
        <v>0</v>
      </c>
      <c r="AG648" s="35">
        <f t="shared" si="192"/>
        <v>0</v>
      </c>
      <c r="AH648" s="35">
        <f t="shared" si="192"/>
        <v>0</v>
      </c>
      <c r="AI648" s="35">
        <f t="shared" si="192"/>
        <v>0</v>
      </c>
      <c r="AJ648" s="35">
        <f t="shared" si="192"/>
        <v>0</v>
      </c>
      <c r="AK648" s="35">
        <f t="shared" si="192"/>
        <v>3500</v>
      </c>
      <c r="AL648" s="15"/>
    </row>
    <row r="649" spans="1:38" s="78" customFormat="1" ht="15" customHeight="1" x14ac:dyDescent="0.2">
      <c r="A649" s="218"/>
      <c r="B649" s="193">
        <v>32301</v>
      </c>
      <c r="C649" s="37" t="s">
        <v>686</v>
      </c>
      <c r="D649" s="38"/>
      <c r="E649" s="43"/>
      <c r="F649" s="39"/>
      <c r="G649" s="114"/>
      <c r="H649" s="115"/>
      <c r="I649" s="116"/>
      <c r="J649" s="41"/>
      <c r="K649" s="43"/>
      <c r="L649" s="44">
        <f>L650</f>
        <v>3500</v>
      </c>
      <c r="M649" s="44">
        <f t="shared" si="192"/>
        <v>0</v>
      </c>
      <c r="N649" s="44">
        <f t="shared" si="192"/>
        <v>0</v>
      </c>
      <c r="O649" s="44">
        <f t="shared" si="192"/>
        <v>0</v>
      </c>
      <c r="P649" s="44">
        <f t="shared" si="192"/>
        <v>0</v>
      </c>
      <c r="Q649" s="44">
        <f t="shared" si="192"/>
        <v>0</v>
      </c>
      <c r="R649" s="44">
        <f t="shared" si="192"/>
        <v>0</v>
      </c>
      <c r="S649" s="44">
        <f t="shared" si="192"/>
        <v>0</v>
      </c>
      <c r="T649" s="44">
        <f t="shared" si="192"/>
        <v>0</v>
      </c>
      <c r="U649" s="44">
        <f t="shared" si="192"/>
        <v>0</v>
      </c>
      <c r="V649" s="44">
        <f t="shared" si="192"/>
        <v>0</v>
      </c>
      <c r="W649" s="44">
        <f t="shared" si="192"/>
        <v>0</v>
      </c>
      <c r="X649" s="44">
        <f t="shared" si="192"/>
        <v>0</v>
      </c>
      <c r="Y649" s="44">
        <f t="shared" si="192"/>
        <v>0</v>
      </c>
      <c r="Z649" s="44">
        <f t="shared" si="192"/>
        <v>0</v>
      </c>
      <c r="AA649" s="44"/>
      <c r="AB649" s="44">
        <f t="shared" si="192"/>
        <v>3500</v>
      </c>
      <c r="AC649" s="44">
        <f t="shared" si="192"/>
        <v>0</v>
      </c>
      <c r="AD649" s="44">
        <f t="shared" si="192"/>
        <v>0</v>
      </c>
      <c r="AE649" s="44">
        <f t="shared" si="192"/>
        <v>0</v>
      </c>
      <c r="AF649" s="44">
        <f t="shared" si="192"/>
        <v>0</v>
      </c>
      <c r="AG649" s="44">
        <f t="shared" si="192"/>
        <v>0</v>
      </c>
      <c r="AH649" s="44">
        <f t="shared" si="192"/>
        <v>0</v>
      </c>
      <c r="AI649" s="44">
        <f t="shared" si="192"/>
        <v>0</v>
      </c>
      <c r="AJ649" s="44">
        <f t="shared" si="192"/>
        <v>0</v>
      </c>
      <c r="AK649" s="44">
        <f t="shared" si="192"/>
        <v>3500</v>
      </c>
      <c r="AL649" s="15"/>
    </row>
    <row r="650" spans="1:38" s="78" customFormat="1" ht="33" x14ac:dyDescent="0.2">
      <c r="A650" s="218"/>
      <c r="B650" s="202"/>
      <c r="C650" s="73" t="s">
        <v>687</v>
      </c>
      <c r="D650" s="47"/>
      <c r="E650" s="56">
        <v>1</v>
      </c>
      <c r="F650" s="49" t="s">
        <v>197</v>
      </c>
      <c r="G650" s="113" t="s">
        <v>30</v>
      </c>
      <c r="H650" s="113" t="s">
        <v>31</v>
      </c>
      <c r="I650" s="117" t="s">
        <v>32</v>
      </c>
      <c r="J650" s="74" t="s">
        <v>33</v>
      </c>
      <c r="K650" s="55">
        <v>3500</v>
      </c>
      <c r="L650" s="55">
        <v>3500</v>
      </c>
      <c r="M650" s="55"/>
      <c r="N650" s="51"/>
      <c r="O650" s="51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143">
        <f t="shared" ref="AA650" si="193">E650-M650-O650-Q650-S650-U650-W650</f>
        <v>1</v>
      </c>
      <c r="AB650" s="143">
        <f>L650-N650-P650-R650-T650-V650-X650</f>
        <v>3500</v>
      </c>
      <c r="AC650" s="143"/>
      <c r="AD650" s="52"/>
      <c r="AE650" s="52"/>
      <c r="AF650" s="52"/>
      <c r="AG650" s="52"/>
      <c r="AH650" s="53"/>
      <c r="AI650" s="53"/>
      <c r="AJ650" s="151"/>
      <c r="AK650" s="147">
        <f t="shared" si="177"/>
        <v>3500</v>
      </c>
      <c r="AL650" s="15"/>
    </row>
    <row r="651" spans="1:38" s="78" customFormat="1" ht="15" customHeight="1" x14ac:dyDescent="0.2">
      <c r="A651" s="218"/>
      <c r="B651" s="191">
        <v>3300</v>
      </c>
      <c r="C651" s="18" t="s">
        <v>688</v>
      </c>
      <c r="D651" s="19"/>
      <c r="E651" s="24"/>
      <c r="F651" s="20"/>
      <c r="G651" s="132"/>
      <c r="H651" s="133"/>
      <c r="I651" s="134"/>
      <c r="J651" s="22"/>
      <c r="K651" s="24"/>
      <c r="L651" s="25">
        <f>L652+L655</f>
        <v>2000</v>
      </c>
      <c r="M651" s="25">
        <f t="shared" ref="M651:AK651" si="194">M652+M655</f>
        <v>0</v>
      </c>
      <c r="N651" s="25">
        <f t="shared" si="194"/>
        <v>0</v>
      </c>
      <c r="O651" s="25">
        <f t="shared" si="194"/>
        <v>0</v>
      </c>
      <c r="P651" s="25">
        <f t="shared" si="194"/>
        <v>0</v>
      </c>
      <c r="Q651" s="25">
        <f t="shared" si="194"/>
        <v>0</v>
      </c>
      <c r="R651" s="25">
        <f t="shared" si="194"/>
        <v>0</v>
      </c>
      <c r="S651" s="25">
        <f t="shared" si="194"/>
        <v>0</v>
      </c>
      <c r="T651" s="25">
        <f t="shared" si="194"/>
        <v>0</v>
      </c>
      <c r="U651" s="25">
        <f t="shared" si="194"/>
        <v>0</v>
      </c>
      <c r="V651" s="25">
        <f t="shared" si="194"/>
        <v>0</v>
      </c>
      <c r="W651" s="25">
        <f t="shared" si="194"/>
        <v>0</v>
      </c>
      <c r="X651" s="25">
        <f t="shared" si="194"/>
        <v>0</v>
      </c>
      <c r="Y651" s="25">
        <f t="shared" si="194"/>
        <v>0</v>
      </c>
      <c r="Z651" s="25">
        <f t="shared" si="194"/>
        <v>0</v>
      </c>
      <c r="AA651" s="25"/>
      <c r="AB651" s="25">
        <f t="shared" si="194"/>
        <v>2000</v>
      </c>
      <c r="AC651" s="25">
        <f t="shared" si="194"/>
        <v>0</v>
      </c>
      <c r="AD651" s="25">
        <f t="shared" si="194"/>
        <v>0</v>
      </c>
      <c r="AE651" s="25">
        <f t="shared" si="194"/>
        <v>0</v>
      </c>
      <c r="AF651" s="25">
        <f t="shared" si="194"/>
        <v>0</v>
      </c>
      <c r="AG651" s="25">
        <f t="shared" si="194"/>
        <v>0</v>
      </c>
      <c r="AH651" s="25">
        <f t="shared" si="194"/>
        <v>0</v>
      </c>
      <c r="AI651" s="25">
        <f t="shared" si="194"/>
        <v>0</v>
      </c>
      <c r="AJ651" s="25">
        <f t="shared" si="194"/>
        <v>0</v>
      </c>
      <c r="AK651" s="25">
        <f t="shared" si="194"/>
        <v>2000</v>
      </c>
      <c r="AL651" s="15"/>
    </row>
    <row r="652" spans="1:38" s="78" customFormat="1" ht="15" customHeight="1" x14ac:dyDescent="0.2">
      <c r="A652" s="218"/>
      <c r="B652" s="192">
        <v>334</v>
      </c>
      <c r="C652" s="27" t="s">
        <v>689</v>
      </c>
      <c r="D652" s="28"/>
      <c r="E652" s="34"/>
      <c r="F652" s="29"/>
      <c r="G652" s="129"/>
      <c r="H652" s="130"/>
      <c r="I652" s="131"/>
      <c r="J652" s="31"/>
      <c r="K652" s="34"/>
      <c r="L652" s="35">
        <f>L653</f>
        <v>2000</v>
      </c>
      <c r="M652" s="35">
        <f t="shared" ref="M652:AK652" si="195">M653</f>
        <v>0</v>
      </c>
      <c r="N652" s="35">
        <f t="shared" si="195"/>
        <v>0</v>
      </c>
      <c r="O652" s="35">
        <f t="shared" si="195"/>
        <v>0</v>
      </c>
      <c r="P652" s="35">
        <f t="shared" si="195"/>
        <v>0</v>
      </c>
      <c r="Q652" s="35">
        <f t="shared" si="195"/>
        <v>0</v>
      </c>
      <c r="R652" s="35">
        <f t="shared" si="195"/>
        <v>0</v>
      </c>
      <c r="S652" s="35">
        <f t="shared" si="195"/>
        <v>0</v>
      </c>
      <c r="T652" s="35">
        <f t="shared" si="195"/>
        <v>0</v>
      </c>
      <c r="U652" s="35">
        <f t="shared" si="195"/>
        <v>0</v>
      </c>
      <c r="V652" s="35">
        <f t="shared" si="195"/>
        <v>0</v>
      </c>
      <c r="W652" s="35">
        <f t="shared" si="195"/>
        <v>0</v>
      </c>
      <c r="X652" s="35">
        <f t="shared" si="195"/>
        <v>0</v>
      </c>
      <c r="Y652" s="35">
        <f t="shared" si="195"/>
        <v>0</v>
      </c>
      <c r="Z652" s="35">
        <f t="shared" si="195"/>
        <v>0</v>
      </c>
      <c r="AA652" s="35"/>
      <c r="AB652" s="35">
        <f t="shared" si="195"/>
        <v>2000</v>
      </c>
      <c r="AC652" s="35">
        <f t="shared" si="195"/>
        <v>0</v>
      </c>
      <c r="AD652" s="35">
        <f t="shared" si="195"/>
        <v>0</v>
      </c>
      <c r="AE652" s="35">
        <f t="shared" si="195"/>
        <v>0</v>
      </c>
      <c r="AF652" s="35">
        <f t="shared" si="195"/>
        <v>0</v>
      </c>
      <c r="AG652" s="35">
        <f t="shared" si="195"/>
        <v>0</v>
      </c>
      <c r="AH652" s="35">
        <f t="shared" si="195"/>
        <v>0</v>
      </c>
      <c r="AI652" s="35">
        <f t="shared" si="195"/>
        <v>0</v>
      </c>
      <c r="AJ652" s="35">
        <f t="shared" si="195"/>
        <v>0</v>
      </c>
      <c r="AK652" s="35">
        <f t="shared" si="195"/>
        <v>2000</v>
      </c>
      <c r="AL652" s="15"/>
    </row>
    <row r="653" spans="1:38" s="78" customFormat="1" ht="15" customHeight="1" x14ac:dyDescent="0.2">
      <c r="A653" s="218"/>
      <c r="B653" s="193">
        <v>33401</v>
      </c>
      <c r="C653" s="37" t="s">
        <v>689</v>
      </c>
      <c r="D653" s="38"/>
      <c r="E653" s="43"/>
      <c r="F653" s="39"/>
      <c r="G653" s="114"/>
      <c r="H653" s="115"/>
      <c r="I653" s="116"/>
      <c r="J653" s="41"/>
      <c r="K653" s="43"/>
      <c r="L653" s="44">
        <f>SUM(L654)</f>
        <v>2000</v>
      </c>
      <c r="M653" s="44">
        <f t="shared" ref="M653:AK653" si="196">SUM(M654)</f>
        <v>0</v>
      </c>
      <c r="N653" s="44">
        <f t="shared" si="196"/>
        <v>0</v>
      </c>
      <c r="O653" s="44">
        <f t="shared" si="196"/>
        <v>0</v>
      </c>
      <c r="P653" s="44">
        <f t="shared" si="196"/>
        <v>0</v>
      </c>
      <c r="Q653" s="44">
        <f t="shared" si="196"/>
        <v>0</v>
      </c>
      <c r="R653" s="44">
        <f t="shared" si="196"/>
        <v>0</v>
      </c>
      <c r="S653" s="44">
        <f t="shared" si="196"/>
        <v>0</v>
      </c>
      <c r="T653" s="44">
        <f t="shared" si="196"/>
        <v>0</v>
      </c>
      <c r="U653" s="44">
        <f t="shared" si="196"/>
        <v>0</v>
      </c>
      <c r="V653" s="44">
        <f t="shared" si="196"/>
        <v>0</v>
      </c>
      <c r="W653" s="44">
        <f t="shared" si="196"/>
        <v>0</v>
      </c>
      <c r="X653" s="44">
        <f t="shared" si="196"/>
        <v>0</v>
      </c>
      <c r="Y653" s="44">
        <f t="shared" si="196"/>
        <v>0</v>
      </c>
      <c r="Z653" s="44">
        <f t="shared" si="196"/>
        <v>0</v>
      </c>
      <c r="AA653" s="44"/>
      <c r="AB653" s="44">
        <f t="shared" si="196"/>
        <v>2000</v>
      </c>
      <c r="AC653" s="44">
        <f t="shared" si="196"/>
        <v>0</v>
      </c>
      <c r="AD653" s="44">
        <f t="shared" si="196"/>
        <v>0</v>
      </c>
      <c r="AE653" s="44">
        <f t="shared" si="196"/>
        <v>0</v>
      </c>
      <c r="AF653" s="44">
        <f t="shared" si="196"/>
        <v>0</v>
      </c>
      <c r="AG653" s="44">
        <f t="shared" si="196"/>
        <v>0</v>
      </c>
      <c r="AH653" s="44">
        <f t="shared" si="196"/>
        <v>0</v>
      </c>
      <c r="AI653" s="44">
        <f t="shared" si="196"/>
        <v>0</v>
      </c>
      <c r="AJ653" s="44">
        <f t="shared" si="196"/>
        <v>0</v>
      </c>
      <c r="AK653" s="44">
        <f t="shared" si="196"/>
        <v>2000</v>
      </c>
      <c r="AL653" s="15"/>
    </row>
    <row r="654" spans="1:38" s="78" customFormat="1" ht="33" x14ac:dyDescent="0.2">
      <c r="A654" s="218"/>
      <c r="B654" s="202"/>
      <c r="C654" s="73" t="s">
        <v>689</v>
      </c>
      <c r="D654" s="47"/>
      <c r="E654" s="56">
        <v>1</v>
      </c>
      <c r="F654" s="49" t="s">
        <v>197</v>
      </c>
      <c r="G654" s="113" t="s">
        <v>30</v>
      </c>
      <c r="H654" s="113" t="s">
        <v>31</v>
      </c>
      <c r="I654" s="117" t="s">
        <v>32</v>
      </c>
      <c r="J654" s="74" t="s">
        <v>33</v>
      </c>
      <c r="K654" s="55">
        <v>2000</v>
      </c>
      <c r="L654" s="55">
        <v>2000</v>
      </c>
      <c r="M654" s="55"/>
      <c r="N654" s="51"/>
      <c r="O654" s="51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143">
        <f t="shared" ref="AA654" si="197">E654-M654-O654-Q654-S654-U654-W654</f>
        <v>1</v>
      </c>
      <c r="AB654" s="143">
        <f>L654-N654-P654-R654-T654-V654-X654</f>
        <v>2000</v>
      </c>
      <c r="AC654" s="143"/>
      <c r="AD654" s="52"/>
      <c r="AE654" s="52"/>
      <c r="AF654" s="52"/>
      <c r="AG654" s="52"/>
      <c r="AH654" s="53"/>
      <c r="AI654" s="53"/>
      <c r="AJ654" s="151"/>
      <c r="AK654" s="147">
        <f t="shared" si="177"/>
        <v>2000</v>
      </c>
      <c r="AL654" s="15"/>
    </row>
    <row r="655" spans="1:38" s="78" customFormat="1" ht="15" customHeight="1" x14ac:dyDescent="0.2">
      <c r="A655" s="218"/>
      <c r="B655" s="192">
        <v>339</v>
      </c>
      <c r="C655" s="27" t="s">
        <v>690</v>
      </c>
      <c r="D655" s="28"/>
      <c r="E655" s="34"/>
      <c r="F655" s="29"/>
      <c r="G655" s="129"/>
      <c r="H655" s="130"/>
      <c r="I655" s="131"/>
      <c r="J655" s="31"/>
      <c r="K655" s="34"/>
      <c r="L655" s="35">
        <f>L656</f>
        <v>0</v>
      </c>
      <c r="M655" s="35">
        <f t="shared" ref="M655:AK656" si="198">M656</f>
        <v>0</v>
      </c>
      <c r="N655" s="35">
        <f t="shared" si="198"/>
        <v>0</v>
      </c>
      <c r="O655" s="35">
        <f t="shared" si="198"/>
        <v>0</v>
      </c>
      <c r="P655" s="35">
        <f t="shared" si="198"/>
        <v>0</v>
      </c>
      <c r="Q655" s="35">
        <f t="shared" si="198"/>
        <v>0</v>
      </c>
      <c r="R655" s="35">
        <f t="shared" si="198"/>
        <v>0</v>
      </c>
      <c r="S655" s="35">
        <f t="shared" si="198"/>
        <v>0</v>
      </c>
      <c r="T655" s="35">
        <f t="shared" si="198"/>
        <v>0</v>
      </c>
      <c r="U655" s="35">
        <f t="shared" si="198"/>
        <v>0</v>
      </c>
      <c r="V655" s="35">
        <f t="shared" si="198"/>
        <v>0</v>
      </c>
      <c r="W655" s="35">
        <f t="shared" si="198"/>
        <v>0</v>
      </c>
      <c r="X655" s="35">
        <f t="shared" si="198"/>
        <v>0</v>
      </c>
      <c r="Y655" s="35">
        <f t="shared" si="198"/>
        <v>0</v>
      </c>
      <c r="Z655" s="35">
        <f t="shared" si="198"/>
        <v>0</v>
      </c>
      <c r="AA655" s="35"/>
      <c r="AB655" s="35">
        <f t="shared" si="198"/>
        <v>0</v>
      </c>
      <c r="AC655" s="35">
        <f t="shared" si="198"/>
        <v>0</v>
      </c>
      <c r="AD655" s="35">
        <f t="shared" si="198"/>
        <v>0</v>
      </c>
      <c r="AE655" s="35">
        <f t="shared" si="198"/>
        <v>0</v>
      </c>
      <c r="AF655" s="35">
        <f t="shared" si="198"/>
        <v>0</v>
      </c>
      <c r="AG655" s="35">
        <f t="shared" si="198"/>
        <v>0</v>
      </c>
      <c r="AH655" s="35">
        <f t="shared" si="198"/>
        <v>0</v>
      </c>
      <c r="AI655" s="35">
        <f t="shared" si="198"/>
        <v>0</v>
      </c>
      <c r="AJ655" s="35">
        <f t="shared" si="198"/>
        <v>0</v>
      </c>
      <c r="AK655" s="35">
        <f t="shared" si="198"/>
        <v>0</v>
      </c>
      <c r="AL655" s="15"/>
    </row>
    <row r="656" spans="1:38" s="78" customFormat="1" ht="15" customHeight="1" x14ac:dyDescent="0.2">
      <c r="A656" s="218"/>
      <c r="B656" s="193">
        <v>33901</v>
      </c>
      <c r="C656" s="37" t="s">
        <v>691</v>
      </c>
      <c r="D656" s="38"/>
      <c r="E656" s="43"/>
      <c r="F656" s="39"/>
      <c r="G656" s="114"/>
      <c r="H656" s="115"/>
      <c r="I656" s="116"/>
      <c r="J656" s="41"/>
      <c r="K656" s="43"/>
      <c r="L656" s="44">
        <f>L657</f>
        <v>0</v>
      </c>
      <c r="M656" s="44">
        <f t="shared" si="198"/>
        <v>0</v>
      </c>
      <c r="N656" s="44">
        <f t="shared" si="198"/>
        <v>0</v>
      </c>
      <c r="O656" s="44">
        <f t="shared" si="198"/>
        <v>0</v>
      </c>
      <c r="P656" s="44">
        <f t="shared" si="198"/>
        <v>0</v>
      </c>
      <c r="Q656" s="44">
        <f t="shared" si="198"/>
        <v>0</v>
      </c>
      <c r="R656" s="44">
        <f t="shared" si="198"/>
        <v>0</v>
      </c>
      <c r="S656" s="44">
        <f t="shared" si="198"/>
        <v>0</v>
      </c>
      <c r="T656" s="44">
        <f t="shared" si="198"/>
        <v>0</v>
      </c>
      <c r="U656" s="44">
        <f t="shared" si="198"/>
        <v>0</v>
      </c>
      <c r="V656" s="44">
        <f t="shared" si="198"/>
        <v>0</v>
      </c>
      <c r="W656" s="44">
        <f t="shared" si="198"/>
        <v>0</v>
      </c>
      <c r="X656" s="44">
        <f t="shared" si="198"/>
        <v>0</v>
      </c>
      <c r="Y656" s="44">
        <f t="shared" si="198"/>
        <v>0</v>
      </c>
      <c r="Z656" s="44">
        <f t="shared" si="198"/>
        <v>0</v>
      </c>
      <c r="AA656" s="44"/>
      <c r="AB656" s="44">
        <f t="shared" si="198"/>
        <v>0</v>
      </c>
      <c r="AC656" s="44">
        <f t="shared" si="198"/>
        <v>0</v>
      </c>
      <c r="AD656" s="44">
        <f t="shared" si="198"/>
        <v>0</v>
      </c>
      <c r="AE656" s="44">
        <f t="shared" si="198"/>
        <v>0</v>
      </c>
      <c r="AF656" s="44">
        <f t="shared" si="198"/>
        <v>0</v>
      </c>
      <c r="AG656" s="44">
        <f t="shared" si="198"/>
        <v>0</v>
      </c>
      <c r="AH656" s="44">
        <f t="shared" si="198"/>
        <v>0</v>
      </c>
      <c r="AI656" s="44">
        <f t="shared" si="198"/>
        <v>0</v>
      </c>
      <c r="AJ656" s="44">
        <f t="shared" si="198"/>
        <v>0</v>
      </c>
      <c r="AK656" s="44">
        <f t="shared" si="198"/>
        <v>0</v>
      </c>
      <c r="AL656" s="15"/>
    </row>
    <row r="657" spans="1:38" s="78" customFormat="1" ht="33" x14ac:dyDescent="0.2">
      <c r="A657" s="218"/>
      <c r="B657" s="202"/>
      <c r="C657" s="73" t="s">
        <v>691</v>
      </c>
      <c r="D657" s="47"/>
      <c r="E657" s="56"/>
      <c r="F657" s="49" t="s">
        <v>197</v>
      </c>
      <c r="G657" s="113" t="s">
        <v>30</v>
      </c>
      <c r="H657" s="113" t="s">
        <v>31</v>
      </c>
      <c r="I657" s="117" t="s">
        <v>32</v>
      </c>
      <c r="J657" s="74" t="s">
        <v>33</v>
      </c>
      <c r="K657" s="55"/>
      <c r="L657" s="55"/>
      <c r="M657" s="55"/>
      <c r="N657" s="51"/>
      <c r="O657" s="51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143">
        <f t="shared" ref="AA657" si="199">E657-M657-O657-Q657-S657-U657-W657</f>
        <v>0</v>
      </c>
      <c r="AB657" s="143">
        <f>L657-N657-P657-R657-T657-V657-X657</f>
        <v>0</v>
      </c>
      <c r="AC657" s="143"/>
      <c r="AD657" s="52"/>
      <c r="AE657" s="52"/>
      <c r="AF657" s="52"/>
      <c r="AG657" s="52"/>
      <c r="AH657" s="53"/>
      <c r="AI657" s="53"/>
      <c r="AJ657" s="151"/>
      <c r="AK657" s="147">
        <f t="shared" si="177"/>
        <v>0</v>
      </c>
      <c r="AL657" s="15"/>
    </row>
    <row r="658" spans="1:38" s="78" customFormat="1" ht="15" customHeight="1" x14ac:dyDescent="0.2">
      <c r="A658" s="218"/>
      <c r="B658" s="191">
        <v>3400</v>
      </c>
      <c r="C658" s="18" t="s">
        <v>692</v>
      </c>
      <c r="D658" s="19"/>
      <c r="E658" s="24"/>
      <c r="F658" s="20"/>
      <c r="G658" s="132"/>
      <c r="H658" s="133"/>
      <c r="I658" s="134"/>
      <c r="J658" s="22"/>
      <c r="K658" s="24"/>
      <c r="L658" s="25">
        <f>L659+L664</f>
        <v>10000</v>
      </c>
      <c r="M658" s="25">
        <f t="shared" ref="M658:AI658" si="200">M659+M664</f>
        <v>0</v>
      </c>
      <c r="N658" s="25">
        <f t="shared" si="200"/>
        <v>0</v>
      </c>
      <c r="O658" s="25">
        <f t="shared" si="200"/>
        <v>0</v>
      </c>
      <c r="P658" s="25">
        <f t="shared" si="200"/>
        <v>0</v>
      </c>
      <c r="Q658" s="25">
        <f t="shared" si="200"/>
        <v>0</v>
      </c>
      <c r="R658" s="25">
        <f t="shared" si="200"/>
        <v>0</v>
      </c>
      <c r="S658" s="25">
        <f t="shared" si="200"/>
        <v>0</v>
      </c>
      <c r="T658" s="25">
        <f t="shared" si="200"/>
        <v>0</v>
      </c>
      <c r="U658" s="25">
        <f t="shared" si="200"/>
        <v>0</v>
      </c>
      <c r="V658" s="25">
        <f t="shared" si="200"/>
        <v>0</v>
      </c>
      <c r="W658" s="25">
        <f t="shared" si="200"/>
        <v>0</v>
      </c>
      <c r="X658" s="25">
        <f t="shared" si="200"/>
        <v>0</v>
      </c>
      <c r="Y658" s="25">
        <f t="shared" si="200"/>
        <v>0</v>
      </c>
      <c r="Z658" s="25">
        <f t="shared" si="200"/>
        <v>0</v>
      </c>
      <c r="AA658" s="25"/>
      <c r="AB658" s="25">
        <f t="shared" si="200"/>
        <v>10000</v>
      </c>
      <c r="AC658" s="25">
        <f t="shared" si="200"/>
        <v>0</v>
      </c>
      <c r="AD658" s="25">
        <f t="shared" si="200"/>
        <v>0</v>
      </c>
      <c r="AE658" s="25">
        <f t="shared" si="200"/>
        <v>0</v>
      </c>
      <c r="AF658" s="25">
        <f t="shared" si="200"/>
        <v>0</v>
      </c>
      <c r="AG658" s="25">
        <f t="shared" si="200"/>
        <v>0</v>
      </c>
      <c r="AH658" s="25">
        <f t="shared" si="200"/>
        <v>0</v>
      </c>
      <c r="AI658" s="25">
        <f t="shared" si="200"/>
        <v>0</v>
      </c>
      <c r="AJ658" s="25">
        <f>AJ659+AJ664</f>
        <v>0</v>
      </c>
      <c r="AK658" s="25">
        <f t="shared" ref="AK658" si="201">AK659+AK664</f>
        <v>10000</v>
      </c>
      <c r="AL658" s="15"/>
    </row>
    <row r="659" spans="1:38" s="78" customFormat="1" ht="15" customHeight="1" x14ac:dyDescent="0.2">
      <c r="A659" s="218"/>
      <c r="B659" s="192">
        <v>341</v>
      </c>
      <c r="C659" s="27" t="s">
        <v>693</v>
      </c>
      <c r="D659" s="28"/>
      <c r="E659" s="34"/>
      <c r="F659" s="29"/>
      <c r="G659" s="129"/>
      <c r="H659" s="130"/>
      <c r="I659" s="131"/>
      <c r="J659" s="31"/>
      <c r="K659" s="34"/>
      <c r="L659" s="35">
        <f>L660+L662</f>
        <v>0</v>
      </c>
      <c r="M659" s="35">
        <f t="shared" ref="M659:AI659" si="202">M660+M662</f>
        <v>0</v>
      </c>
      <c r="N659" s="35">
        <f t="shared" si="202"/>
        <v>0</v>
      </c>
      <c r="O659" s="35">
        <f t="shared" si="202"/>
        <v>0</v>
      </c>
      <c r="P659" s="35">
        <f t="shared" si="202"/>
        <v>0</v>
      </c>
      <c r="Q659" s="35">
        <f t="shared" si="202"/>
        <v>0</v>
      </c>
      <c r="R659" s="35">
        <f t="shared" si="202"/>
        <v>0</v>
      </c>
      <c r="S659" s="35">
        <f t="shared" si="202"/>
        <v>0</v>
      </c>
      <c r="T659" s="35">
        <f t="shared" si="202"/>
        <v>0</v>
      </c>
      <c r="U659" s="35">
        <f t="shared" si="202"/>
        <v>0</v>
      </c>
      <c r="V659" s="35">
        <f t="shared" si="202"/>
        <v>0</v>
      </c>
      <c r="W659" s="35">
        <f t="shared" si="202"/>
        <v>0</v>
      </c>
      <c r="X659" s="35">
        <f t="shared" si="202"/>
        <v>0</v>
      </c>
      <c r="Y659" s="35">
        <f t="shared" si="202"/>
        <v>0</v>
      </c>
      <c r="Z659" s="35">
        <f t="shared" si="202"/>
        <v>0</v>
      </c>
      <c r="AA659" s="35"/>
      <c r="AB659" s="35">
        <f t="shared" si="202"/>
        <v>0</v>
      </c>
      <c r="AC659" s="35">
        <f t="shared" si="202"/>
        <v>0</v>
      </c>
      <c r="AD659" s="35">
        <f t="shared" si="202"/>
        <v>0</v>
      </c>
      <c r="AE659" s="35">
        <f t="shared" si="202"/>
        <v>0</v>
      </c>
      <c r="AF659" s="35">
        <f t="shared" si="202"/>
        <v>0</v>
      </c>
      <c r="AG659" s="35">
        <f t="shared" si="202"/>
        <v>0</v>
      </c>
      <c r="AH659" s="35">
        <f t="shared" si="202"/>
        <v>0</v>
      </c>
      <c r="AI659" s="35">
        <f t="shared" si="202"/>
        <v>0</v>
      </c>
      <c r="AJ659" s="35">
        <f>AJ660+AJ662</f>
        <v>0</v>
      </c>
      <c r="AK659" s="35">
        <f t="shared" ref="AK659" si="203">AK660+AK662</f>
        <v>0</v>
      </c>
      <c r="AL659" s="15"/>
    </row>
    <row r="660" spans="1:38" s="78" customFormat="1" ht="15" customHeight="1" x14ac:dyDescent="0.2">
      <c r="A660" s="218"/>
      <c r="B660" s="193">
        <v>34101</v>
      </c>
      <c r="C660" s="37" t="s">
        <v>694</v>
      </c>
      <c r="D660" s="38"/>
      <c r="E660" s="43"/>
      <c r="F660" s="39"/>
      <c r="G660" s="114"/>
      <c r="H660" s="115"/>
      <c r="I660" s="116"/>
      <c r="J660" s="41"/>
      <c r="K660" s="43"/>
      <c r="L660" s="44">
        <f>SUM(L661)</f>
        <v>0</v>
      </c>
      <c r="M660" s="44">
        <f t="shared" ref="M660:AB660" si="204">SUM(M661)</f>
        <v>0</v>
      </c>
      <c r="N660" s="44">
        <f t="shared" si="204"/>
        <v>0</v>
      </c>
      <c r="O660" s="44">
        <f t="shared" si="204"/>
        <v>0</v>
      </c>
      <c r="P660" s="44">
        <f t="shared" si="204"/>
        <v>0</v>
      </c>
      <c r="Q660" s="44">
        <f t="shared" si="204"/>
        <v>0</v>
      </c>
      <c r="R660" s="44">
        <f t="shared" si="204"/>
        <v>0</v>
      </c>
      <c r="S660" s="44">
        <f t="shared" si="204"/>
        <v>0</v>
      </c>
      <c r="T660" s="44">
        <f t="shared" si="204"/>
        <v>0</v>
      </c>
      <c r="U660" s="44">
        <f t="shared" si="204"/>
        <v>0</v>
      </c>
      <c r="V660" s="44">
        <f t="shared" si="204"/>
        <v>0</v>
      </c>
      <c r="W660" s="44">
        <f t="shared" si="204"/>
        <v>0</v>
      </c>
      <c r="X660" s="44">
        <f t="shared" si="204"/>
        <v>0</v>
      </c>
      <c r="Y660" s="44">
        <f t="shared" si="204"/>
        <v>0</v>
      </c>
      <c r="Z660" s="44">
        <f t="shared" si="204"/>
        <v>0</v>
      </c>
      <c r="AA660" s="44"/>
      <c r="AB660" s="44">
        <f t="shared" si="204"/>
        <v>0</v>
      </c>
      <c r="AC660" s="44">
        <f t="shared" ref="AC660" si="205">SUM(AC661)</f>
        <v>0</v>
      </c>
      <c r="AD660" s="44">
        <f t="shared" ref="AD660" si="206">SUM(AD661)</f>
        <v>0</v>
      </c>
      <c r="AE660" s="44">
        <f t="shared" ref="AE660" si="207">SUM(AE661)</f>
        <v>0</v>
      </c>
      <c r="AF660" s="44">
        <f t="shared" ref="AF660" si="208">SUM(AF661)</f>
        <v>0</v>
      </c>
      <c r="AG660" s="44">
        <f t="shared" ref="AG660" si="209">SUM(AG661)</f>
        <v>0</v>
      </c>
      <c r="AH660" s="44">
        <f t="shared" ref="AH660" si="210">SUM(AH661)</f>
        <v>0</v>
      </c>
      <c r="AI660" s="44">
        <f t="shared" ref="AI660" si="211">SUM(AI661)</f>
        <v>0</v>
      </c>
      <c r="AJ660" s="44">
        <f t="shared" ref="AJ660" si="212">SUM(AJ661)</f>
        <v>0</v>
      </c>
      <c r="AK660" s="44">
        <f t="shared" ref="AK660" si="213">SUM(AK661)</f>
        <v>0</v>
      </c>
      <c r="AL660" s="15"/>
    </row>
    <row r="661" spans="1:38" s="78" customFormat="1" ht="33" x14ac:dyDescent="0.2">
      <c r="A661" s="218"/>
      <c r="B661" s="202"/>
      <c r="C661" s="73" t="s">
        <v>694</v>
      </c>
      <c r="D661" s="47"/>
      <c r="E661" s="56">
        <v>0</v>
      </c>
      <c r="F661" s="86" t="s">
        <v>197</v>
      </c>
      <c r="G661" s="113" t="s">
        <v>30</v>
      </c>
      <c r="H661" s="113" t="s">
        <v>31</v>
      </c>
      <c r="I661" s="117" t="s">
        <v>32</v>
      </c>
      <c r="J661" s="74" t="s">
        <v>33</v>
      </c>
      <c r="K661" s="55">
        <v>450</v>
      </c>
      <c r="L661" s="55">
        <v>0</v>
      </c>
      <c r="M661" s="55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143">
        <f t="shared" ref="AA661" si="214">E661-M661-O661-Q661-S661-U661-W661</f>
        <v>0</v>
      </c>
      <c r="AB661" s="143">
        <f>L661-N661-P661-R661-T661-V661-X661</f>
        <v>0</v>
      </c>
      <c r="AC661" s="143"/>
      <c r="AD661" s="52"/>
      <c r="AE661" s="52"/>
      <c r="AF661" s="52"/>
      <c r="AG661" s="52"/>
      <c r="AH661" s="53"/>
      <c r="AI661" s="53"/>
      <c r="AJ661" s="151"/>
      <c r="AK661" s="147">
        <f t="shared" ref="AK661:AK691" si="215">N661+P661+R661+T661+V661+X661+Z661+AB661+AD661+AF661+AH661+AJ661</f>
        <v>0</v>
      </c>
      <c r="AL661" s="15"/>
    </row>
    <row r="662" spans="1:38" s="78" customFormat="1" ht="15" customHeight="1" x14ac:dyDescent="0.2">
      <c r="A662" s="218"/>
      <c r="B662" s="193">
        <v>34102</v>
      </c>
      <c r="C662" s="37" t="s">
        <v>695</v>
      </c>
      <c r="D662" s="38"/>
      <c r="E662" s="43"/>
      <c r="F662" s="39"/>
      <c r="G662" s="114"/>
      <c r="H662" s="115"/>
      <c r="I662" s="116"/>
      <c r="J662" s="41"/>
      <c r="K662" s="43"/>
      <c r="L662" s="44">
        <f>SUM(L663)</f>
        <v>0</v>
      </c>
      <c r="M662" s="44">
        <f t="shared" ref="M662:AK662" si="216">SUM(M663)</f>
        <v>0</v>
      </c>
      <c r="N662" s="44">
        <f t="shared" si="216"/>
        <v>0</v>
      </c>
      <c r="O662" s="44">
        <f t="shared" si="216"/>
        <v>0</v>
      </c>
      <c r="P662" s="44">
        <f t="shared" si="216"/>
        <v>0</v>
      </c>
      <c r="Q662" s="44">
        <f t="shared" si="216"/>
        <v>0</v>
      </c>
      <c r="R662" s="44">
        <f t="shared" si="216"/>
        <v>0</v>
      </c>
      <c r="S662" s="44">
        <f t="shared" si="216"/>
        <v>0</v>
      </c>
      <c r="T662" s="44">
        <f t="shared" si="216"/>
        <v>0</v>
      </c>
      <c r="U662" s="44">
        <f t="shared" si="216"/>
        <v>0</v>
      </c>
      <c r="V662" s="44">
        <f t="shared" si="216"/>
        <v>0</v>
      </c>
      <c r="W662" s="44">
        <f t="shared" si="216"/>
        <v>0</v>
      </c>
      <c r="X662" s="44">
        <f t="shared" si="216"/>
        <v>0</v>
      </c>
      <c r="Y662" s="44">
        <f t="shared" si="216"/>
        <v>0</v>
      </c>
      <c r="Z662" s="44">
        <f t="shared" si="216"/>
        <v>0</v>
      </c>
      <c r="AA662" s="44"/>
      <c r="AB662" s="44">
        <f t="shared" si="216"/>
        <v>0</v>
      </c>
      <c r="AC662" s="44">
        <f t="shared" si="216"/>
        <v>0</v>
      </c>
      <c r="AD662" s="44">
        <f t="shared" si="216"/>
        <v>0</v>
      </c>
      <c r="AE662" s="44">
        <f t="shared" si="216"/>
        <v>0</v>
      </c>
      <c r="AF662" s="44">
        <f t="shared" si="216"/>
        <v>0</v>
      </c>
      <c r="AG662" s="44">
        <f t="shared" si="216"/>
        <v>0</v>
      </c>
      <c r="AH662" s="44">
        <f t="shared" si="216"/>
        <v>0</v>
      </c>
      <c r="AI662" s="44">
        <f t="shared" si="216"/>
        <v>0</v>
      </c>
      <c r="AJ662" s="44">
        <f t="shared" si="216"/>
        <v>0</v>
      </c>
      <c r="AK662" s="44">
        <f t="shared" si="216"/>
        <v>0</v>
      </c>
      <c r="AL662" s="15"/>
    </row>
    <row r="663" spans="1:38" s="78" customFormat="1" ht="33" x14ac:dyDescent="0.2">
      <c r="A663" s="218"/>
      <c r="B663" s="202"/>
      <c r="C663" s="73" t="s">
        <v>695</v>
      </c>
      <c r="D663" s="47"/>
      <c r="E663" s="56">
        <v>0</v>
      </c>
      <c r="F663" s="86" t="s">
        <v>197</v>
      </c>
      <c r="G663" s="113" t="s">
        <v>30</v>
      </c>
      <c r="H663" s="113" t="s">
        <v>31</v>
      </c>
      <c r="I663" s="117" t="s">
        <v>32</v>
      </c>
      <c r="J663" s="74" t="s">
        <v>33</v>
      </c>
      <c r="K663" s="55">
        <v>500</v>
      </c>
      <c r="L663" s="55">
        <v>0</v>
      </c>
      <c r="M663" s="55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143">
        <f t="shared" ref="AA663" si="217">E663-M663-O663-Q663-S663-U663-W663</f>
        <v>0</v>
      </c>
      <c r="AB663" s="143">
        <f>L663-N663-P663-R663-T663-V663-X663</f>
        <v>0</v>
      </c>
      <c r="AC663" s="143"/>
      <c r="AD663" s="52"/>
      <c r="AE663" s="52"/>
      <c r="AF663" s="52"/>
      <c r="AG663" s="52"/>
      <c r="AH663" s="53"/>
      <c r="AI663" s="53"/>
      <c r="AJ663" s="151"/>
      <c r="AK663" s="147">
        <f t="shared" si="215"/>
        <v>0</v>
      </c>
      <c r="AL663" s="15"/>
    </row>
    <row r="664" spans="1:38" s="78" customFormat="1" ht="15" customHeight="1" x14ac:dyDescent="0.2">
      <c r="A664" s="218"/>
      <c r="B664" s="192">
        <v>345</v>
      </c>
      <c r="C664" s="27" t="s">
        <v>696</v>
      </c>
      <c r="D664" s="28"/>
      <c r="E664" s="34"/>
      <c r="F664" s="29"/>
      <c r="G664" s="129"/>
      <c r="H664" s="130"/>
      <c r="I664" s="131"/>
      <c r="J664" s="31"/>
      <c r="K664" s="34"/>
      <c r="L664" s="35">
        <f>L665</f>
        <v>10000</v>
      </c>
      <c r="M664" s="35">
        <f t="shared" ref="M664:AK665" si="218">M665</f>
        <v>0</v>
      </c>
      <c r="N664" s="35">
        <f t="shared" si="218"/>
        <v>0</v>
      </c>
      <c r="O664" s="35">
        <f t="shared" si="218"/>
        <v>0</v>
      </c>
      <c r="P664" s="35">
        <f t="shared" si="218"/>
        <v>0</v>
      </c>
      <c r="Q664" s="35">
        <f t="shared" si="218"/>
        <v>0</v>
      </c>
      <c r="R664" s="35">
        <f t="shared" si="218"/>
        <v>0</v>
      </c>
      <c r="S664" s="35">
        <f t="shared" si="218"/>
        <v>0</v>
      </c>
      <c r="T664" s="35">
        <f t="shared" si="218"/>
        <v>0</v>
      </c>
      <c r="U664" s="35">
        <f t="shared" si="218"/>
        <v>0</v>
      </c>
      <c r="V664" s="35">
        <f t="shared" si="218"/>
        <v>0</v>
      </c>
      <c r="W664" s="35">
        <f t="shared" si="218"/>
        <v>0</v>
      </c>
      <c r="X664" s="35">
        <f t="shared" si="218"/>
        <v>0</v>
      </c>
      <c r="Y664" s="35">
        <f t="shared" si="218"/>
        <v>0</v>
      </c>
      <c r="Z664" s="35">
        <f t="shared" si="218"/>
        <v>0</v>
      </c>
      <c r="AA664" s="35"/>
      <c r="AB664" s="35">
        <f t="shared" si="218"/>
        <v>10000</v>
      </c>
      <c r="AC664" s="35">
        <f t="shared" si="218"/>
        <v>0</v>
      </c>
      <c r="AD664" s="35">
        <f t="shared" si="218"/>
        <v>0</v>
      </c>
      <c r="AE664" s="35">
        <f t="shared" si="218"/>
        <v>0</v>
      </c>
      <c r="AF664" s="35">
        <f t="shared" si="218"/>
        <v>0</v>
      </c>
      <c r="AG664" s="35">
        <f t="shared" si="218"/>
        <v>0</v>
      </c>
      <c r="AH664" s="35">
        <f t="shared" si="218"/>
        <v>0</v>
      </c>
      <c r="AI664" s="35">
        <f t="shared" si="218"/>
        <v>0</v>
      </c>
      <c r="AJ664" s="35">
        <f t="shared" si="218"/>
        <v>0</v>
      </c>
      <c r="AK664" s="35">
        <f t="shared" si="218"/>
        <v>10000</v>
      </c>
      <c r="AL664" s="15"/>
    </row>
    <row r="665" spans="1:38" s="78" customFormat="1" ht="15" customHeight="1" x14ac:dyDescent="0.2">
      <c r="A665" s="218"/>
      <c r="B665" s="193">
        <v>34501</v>
      </c>
      <c r="C665" s="37" t="s">
        <v>696</v>
      </c>
      <c r="D665" s="38"/>
      <c r="E665" s="43"/>
      <c r="F665" s="39"/>
      <c r="G665" s="114"/>
      <c r="H665" s="115"/>
      <c r="I665" s="116"/>
      <c r="J665" s="41"/>
      <c r="K665" s="43"/>
      <c r="L665" s="44">
        <f>L666</f>
        <v>10000</v>
      </c>
      <c r="M665" s="44">
        <f t="shared" si="218"/>
        <v>0</v>
      </c>
      <c r="N665" s="44">
        <f t="shared" si="218"/>
        <v>0</v>
      </c>
      <c r="O665" s="44">
        <f t="shared" si="218"/>
        <v>0</v>
      </c>
      <c r="P665" s="44">
        <f t="shared" si="218"/>
        <v>0</v>
      </c>
      <c r="Q665" s="44">
        <f t="shared" si="218"/>
        <v>0</v>
      </c>
      <c r="R665" s="44">
        <f t="shared" si="218"/>
        <v>0</v>
      </c>
      <c r="S665" s="44">
        <f t="shared" si="218"/>
        <v>0</v>
      </c>
      <c r="T665" s="44">
        <f t="shared" si="218"/>
        <v>0</v>
      </c>
      <c r="U665" s="44">
        <f t="shared" si="218"/>
        <v>0</v>
      </c>
      <c r="V665" s="44">
        <f t="shared" si="218"/>
        <v>0</v>
      </c>
      <c r="W665" s="44">
        <f t="shared" si="218"/>
        <v>0</v>
      </c>
      <c r="X665" s="44">
        <f t="shared" si="218"/>
        <v>0</v>
      </c>
      <c r="Y665" s="44">
        <f t="shared" si="218"/>
        <v>0</v>
      </c>
      <c r="Z665" s="44">
        <f t="shared" si="218"/>
        <v>0</v>
      </c>
      <c r="AA665" s="44"/>
      <c r="AB665" s="44">
        <f t="shared" si="218"/>
        <v>10000</v>
      </c>
      <c r="AC665" s="44">
        <f t="shared" si="218"/>
        <v>0</v>
      </c>
      <c r="AD665" s="44">
        <f t="shared" si="218"/>
        <v>0</v>
      </c>
      <c r="AE665" s="44">
        <f t="shared" si="218"/>
        <v>0</v>
      </c>
      <c r="AF665" s="44">
        <f t="shared" si="218"/>
        <v>0</v>
      </c>
      <c r="AG665" s="44">
        <f t="shared" si="218"/>
        <v>0</v>
      </c>
      <c r="AH665" s="44">
        <f t="shared" si="218"/>
        <v>0</v>
      </c>
      <c r="AI665" s="44">
        <f t="shared" si="218"/>
        <v>0</v>
      </c>
      <c r="AJ665" s="44">
        <f t="shared" si="218"/>
        <v>0</v>
      </c>
      <c r="AK665" s="44">
        <f t="shared" si="218"/>
        <v>10000</v>
      </c>
      <c r="AL665" s="15"/>
    </row>
    <row r="666" spans="1:38" s="78" customFormat="1" ht="33" x14ac:dyDescent="0.2">
      <c r="A666" s="218"/>
      <c r="B666" s="202"/>
      <c r="C666" s="73" t="s">
        <v>697</v>
      </c>
      <c r="D666" s="47"/>
      <c r="E666" s="56">
        <v>1</v>
      </c>
      <c r="F666" s="86" t="s">
        <v>197</v>
      </c>
      <c r="G666" s="113" t="s">
        <v>30</v>
      </c>
      <c r="H666" s="113" t="s">
        <v>31</v>
      </c>
      <c r="I666" s="117" t="s">
        <v>32</v>
      </c>
      <c r="J666" s="74" t="s">
        <v>33</v>
      </c>
      <c r="K666" s="55">
        <v>10000</v>
      </c>
      <c r="L666" s="55">
        <v>10000</v>
      </c>
      <c r="M666" s="55"/>
      <c r="N666" s="51"/>
      <c r="O666" s="51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143">
        <f t="shared" ref="AA666" si="219">E666-M666-O666-Q666-S666-U666-W666</f>
        <v>1</v>
      </c>
      <c r="AB666" s="143">
        <f>L666-N666-P666-R666-T666-V666-X666</f>
        <v>10000</v>
      </c>
      <c r="AC666" s="143"/>
      <c r="AD666" s="52"/>
      <c r="AE666" s="52"/>
      <c r="AF666" s="52"/>
      <c r="AG666" s="52"/>
      <c r="AH666" s="53"/>
      <c r="AI666" s="53"/>
      <c r="AJ666" s="151"/>
      <c r="AK666" s="147">
        <f t="shared" si="215"/>
        <v>10000</v>
      </c>
      <c r="AL666" s="15"/>
    </row>
    <row r="667" spans="1:38" s="78" customFormat="1" ht="15" customHeight="1" x14ac:dyDescent="0.2">
      <c r="A667" s="218"/>
      <c r="B667" s="191">
        <v>3500</v>
      </c>
      <c r="C667" s="18" t="s">
        <v>698</v>
      </c>
      <c r="D667" s="19"/>
      <c r="E667" s="24"/>
      <c r="F667" s="20"/>
      <c r="G667" s="132"/>
      <c r="H667" s="133"/>
      <c r="I667" s="134"/>
      <c r="J667" s="22"/>
      <c r="K667" s="24"/>
      <c r="L667" s="25">
        <f>L668+L673+L676+L679+L683++L689+L692</f>
        <v>74487.703600000008</v>
      </c>
      <c r="M667" s="25">
        <f t="shared" ref="M667:AK667" si="220">M668+M673+M676+M679+M683++M689+M692</f>
        <v>0</v>
      </c>
      <c r="N667" s="25">
        <f t="shared" si="220"/>
        <v>0</v>
      </c>
      <c r="O667" s="25">
        <f t="shared" si="220"/>
        <v>0</v>
      </c>
      <c r="P667" s="25">
        <f t="shared" si="220"/>
        <v>0</v>
      </c>
      <c r="Q667" s="25">
        <f t="shared" si="220"/>
        <v>0</v>
      </c>
      <c r="R667" s="25">
        <f t="shared" si="220"/>
        <v>0</v>
      </c>
      <c r="S667" s="25">
        <f t="shared" si="220"/>
        <v>0</v>
      </c>
      <c r="T667" s="25">
        <f t="shared" si="220"/>
        <v>0</v>
      </c>
      <c r="U667" s="25">
        <f t="shared" si="220"/>
        <v>0</v>
      </c>
      <c r="V667" s="25">
        <f t="shared" si="220"/>
        <v>0</v>
      </c>
      <c r="W667" s="25">
        <f t="shared" si="220"/>
        <v>0</v>
      </c>
      <c r="X667" s="25">
        <f t="shared" si="220"/>
        <v>0</v>
      </c>
      <c r="Y667" s="25">
        <f t="shared" si="220"/>
        <v>0</v>
      </c>
      <c r="Z667" s="25">
        <f t="shared" si="220"/>
        <v>0</v>
      </c>
      <c r="AA667" s="25"/>
      <c r="AB667" s="25">
        <f t="shared" si="220"/>
        <v>74487.703600000008</v>
      </c>
      <c r="AC667" s="25">
        <f t="shared" si="220"/>
        <v>0</v>
      </c>
      <c r="AD667" s="25">
        <f t="shared" si="220"/>
        <v>0</v>
      </c>
      <c r="AE667" s="25">
        <f t="shared" si="220"/>
        <v>0</v>
      </c>
      <c r="AF667" s="25">
        <f t="shared" si="220"/>
        <v>0</v>
      </c>
      <c r="AG667" s="25">
        <f t="shared" si="220"/>
        <v>0</v>
      </c>
      <c r="AH667" s="25">
        <f t="shared" si="220"/>
        <v>0</v>
      </c>
      <c r="AI667" s="25">
        <f t="shared" si="220"/>
        <v>0</v>
      </c>
      <c r="AJ667" s="25">
        <f t="shared" si="220"/>
        <v>0</v>
      </c>
      <c r="AK667" s="25">
        <f t="shared" si="220"/>
        <v>74487.703600000008</v>
      </c>
      <c r="AL667" s="15"/>
    </row>
    <row r="668" spans="1:38" s="78" customFormat="1" ht="15" customHeight="1" x14ac:dyDescent="0.2">
      <c r="A668" s="218"/>
      <c r="B668" s="192">
        <v>351</v>
      </c>
      <c r="C668" s="27" t="s">
        <v>699</v>
      </c>
      <c r="D668" s="28"/>
      <c r="E668" s="34"/>
      <c r="F668" s="29"/>
      <c r="G668" s="129"/>
      <c r="H668" s="130"/>
      <c r="I668" s="131"/>
      <c r="J668" s="31"/>
      <c r="K668" s="34"/>
      <c r="L668" s="35">
        <f>L669</f>
        <v>9065.4696000000004</v>
      </c>
      <c r="M668" s="35">
        <f t="shared" ref="M668:AK668" si="221">M669</f>
        <v>0</v>
      </c>
      <c r="N668" s="35">
        <f t="shared" si="221"/>
        <v>0</v>
      </c>
      <c r="O668" s="35">
        <f t="shared" si="221"/>
        <v>0</v>
      </c>
      <c r="P668" s="35">
        <f t="shared" si="221"/>
        <v>0</v>
      </c>
      <c r="Q668" s="35">
        <f t="shared" si="221"/>
        <v>0</v>
      </c>
      <c r="R668" s="35">
        <f t="shared" si="221"/>
        <v>0</v>
      </c>
      <c r="S668" s="35">
        <f t="shared" si="221"/>
        <v>0</v>
      </c>
      <c r="T668" s="35">
        <f t="shared" si="221"/>
        <v>0</v>
      </c>
      <c r="U668" s="35">
        <f t="shared" si="221"/>
        <v>0</v>
      </c>
      <c r="V668" s="35">
        <f t="shared" si="221"/>
        <v>0</v>
      </c>
      <c r="W668" s="35">
        <f t="shared" si="221"/>
        <v>0</v>
      </c>
      <c r="X668" s="35">
        <f t="shared" si="221"/>
        <v>0</v>
      </c>
      <c r="Y668" s="35">
        <f t="shared" si="221"/>
        <v>0</v>
      </c>
      <c r="Z668" s="35">
        <f t="shared" si="221"/>
        <v>0</v>
      </c>
      <c r="AA668" s="35"/>
      <c r="AB668" s="35">
        <f t="shared" si="221"/>
        <v>9065.4696000000004</v>
      </c>
      <c r="AC668" s="35">
        <f t="shared" si="221"/>
        <v>0</v>
      </c>
      <c r="AD668" s="35">
        <f t="shared" si="221"/>
        <v>0</v>
      </c>
      <c r="AE668" s="35">
        <f t="shared" si="221"/>
        <v>0</v>
      </c>
      <c r="AF668" s="35">
        <f t="shared" si="221"/>
        <v>0</v>
      </c>
      <c r="AG668" s="35">
        <f t="shared" si="221"/>
        <v>0</v>
      </c>
      <c r="AH668" s="35">
        <f t="shared" si="221"/>
        <v>0</v>
      </c>
      <c r="AI668" s="35">
        <f t="shared" si="221"/>
        <v>0</v>
      </c>
      <c r="AJ668" s="35">
        <f t="shared" si="221"/>
        <v>0</v>
      </c>
      <c r="AK668" s="35">
        <f t="shared" si="221"/>
        <v>9065.4696000000004</v>
      </c>
      <c r="AL668" s="15"/>
    </row>
    <row r="669" spans="1:38" s="78" customFormat="1" ht="15" customHeight="1" x14ac:dyDescent="0.2">
      <c r="A669" s="218"/>
      <c r="B669" s="193">
        <v>35101</v>
      </c>
      <c r="C669" s="37" t="s">
        <v>700</v>
      </c>
      <c r="D669" s="38"/>
      <c r="E669" s="43"/>
      <c r="F669" s="39"/>
      <c r="G669" s="114"/>
      <c r="H669" s="115"/>
      <c r="I669" s="116"/>
      <c r="J669" s="41"/>
      <c r="K669" s="43"/>
      <c r="L669" s="44">
        <f>SUM(L670:L672)</f>
        <v>9065.4696000000004</v>
      </c>
      <c r="M669" s="44">
        <f t="shared" ref="M669:AK669" si="222">SUM(M670:M672)</f>
        <v>0</v>
      </c>
      <c r="N669" s="44">
        <f t="shared" si="222"/>
        <v>0</v>
      </c>
      <c r="O669" s="44">
        <f t="shared" si="222"/>
        <v>0</v>
      </c>
      <c r="P669" s="44">
        <f t="shared" si="222"/>
        <v>0</v>
      </c>
      <c r="Q669" s="44">
        <f t="shared" si="222"/>
        <v>0</v>
      </c>
      <c r="R669" s="44">
        <f t="shared" si="222"/>
        <v>0</v>
      </c>
      <c r="S669" s="44">
        <f t="shared" si="222"/>
        <v>0</v>
      </c>
      <c r="T669" s="44">
        <f t="shared" si="222"/>
        <v>0</v>
      </c>
      <c r="U669" s="44">
        <f t="shared" si="222"/>
        <v>0</v>
      </c>
      <c r="V669" s="44">
        <f t="shared" si="222"/>
        <v>0</v>
      </c>
      <c r="W669" s="44">
        <f t="shared" si="222"/>
        <v>0</v>
      </c>
      <c r="X669" s="44">
        <f t="shared" si="222"/>
        <v>0</v>
      </c>
      <c r="Y669" s="44">
        <f t="shared" si="222"/>
        <v>0</v>
      </c>
      <c r="Z669" s="44">
        <f t="shared" si="222"/>
        <v>0</v>
      </c>
      <c r="AA669" s="44"/>
      <c r="AB669" s="44">
        <f t="shared" si="222"/>
        <v>9065.4696000000004</v>
      </c>
      <c r="AC669" s="44">
        <f t="shared" si="222"/>
        <v>0</v>
      </c>
      <c r="AD669" s="44">
        <f t="shared" si="222"/>
        <v>0</v>
      </c>
      <c r="AE669" s="44">
        <f t="shared" si="222"/>
        <v>0</v>
      </c>
      <c r="AF669" s="44">
        <f t="shared" si="222"/>
        <v>0</v>
      </c>
      <c r="AG669" s="44">
        <f t="shared" si="222"/>
        <v>0</v>
      </c>
      <c r="AH669" s="44">
        <f t="shared" si="222"/>
        <v>0</v>
      </c>
      <c r="AI669" s="44">
        <f t="shared" si="222"/>
        <v>0</v>
      </c>
      <c r="AJ669" s="44">
        <f t="shared" si="222"/>
        <v>0</v>
      </c>
      <c r="AK669" s="44">
        <f t="shared" si="222"/>
        <v>9065.4696000000004</v>
      </c>
      <c r="AL669" s="15"/>
    </row>
    <row r="670" spans="1:38" s="78" customFormat="1" ht="33" customHeight="1" x14ac:dyDescent="0.2">
      <c r="A670" s="218"/>
      <c r="B670" s="202"/>
      <c r="C670" s="73" t="s">
        <v>643</v>
      </c>
      <c r="D670" s="47"/>
      <c r="E670" s="56">
        <v>10</v>
      </c>
      <c r="F670" s="49" t="s">
        <v>197</v>
      </c>
      <c r="G670" s="113" t="s">
        <v>30</v>
      </c>
      <c r="H670" s="113" t="s">
        <v>31</v>
      </c>
      <c r="I670" s="117" t="s">
        <v>32</v>
      </c>
      <c r="J670" s="74" t="s">
        <v>33</v>
      </c>
      <c r="K670" s="55">
        <v>30</v>
      </c>
      <c r="L670" s="55">
        <v>300</v>
      </c>
      <c r="M670" s="55"/>
      <c r="N670" s="51"/>
      <c r="O670" s="51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143">
        <f t="shared" ref="AA670:AA672" si="223">E670-M670-O670-Q670-S670-U670-W670</f>
        <v>10</v>
      </c>
      <c r="AB670" s="143">
        <f>L670-N670-P670-R670-T670-V670-X670</f>
        <v>300</v>
      </c>
      <c r="AC670" s="143"/>
      <c r="AD670" s="52"/>
      <c r="AE670" s="52"/>
      <c r="AF670" s="52"/>
      <c r="AG670" s="52"/>
      <c r="AH670" s="53"/>
      <c r="AI670" s="53"/>
      <c r="AJ670" s="151"/>
      <c r="AK670" s="147">
        <f t="shared" si="215"/>
        <v>300</v>
      </c>
      <c r="AL670" s="15"/>
    </row>
    <row r="671" spans="1:38" s="78" customFormat="1" ht="33" customHeight="1" x14ac:dyDescent="0.2">
      <c r="A671" s="218"/>
      <c r="B671" s="199"/>
      <c r="C671" s="73" t="s">
        <v>701</v>
      </c>
      <c r="D671" s="47"/>
      <c r="E671" s="56">
        <v>1</v>
      </c>
      <c r="F671" s="49" t="s">
        <v>29</v>
      </c>
      <c r="G671" s="113" t="s">
        <v>30</v>
      </c>
      <c r="H671" s="113" t="s">
        <v>31</v>
      </c>
      <c r="I671" s="117" t="s">
        <v>32</v>
      </c>
      <c r="J671" s="74" t="s">
        <v>33</v>
      </c>
      <c r="K671" s="55">
        <v>2765.4695999999999</v>
      </c>
      <c r="L671" s="55">
        <v>2765.4695999999999</v>
      </c>
      <c r="M671" s="55"/>
      <c r="N671" s="51"/>
      <c r="O671" s="51"/>
      <c r="P671" s="75"/>
      <c r="Q671" s="75"/>
      <c r="R671" s="76"/>
      <c r="S671" s="76"/>
      <c r="T671" s="75"/>
      <c r="U671" s="75"/>
      <c r="V671" s="76"/>
      <c r="W671" s="76"/>
      <c r="X671" s="76"/>
      <c r="Y671" s="76"/>
      <c r="Z671" s="75"/>
      <c r="AA671" s="143">
        <f t="shared" si="223"/>
        <v>1</v>
      </c>
      <c r="AB671" s="143">
        <f>L671-N671-P671-R671-T671-V671-X671</f>
        <v>2765.4695999999999</v>
      </c>
      <c r="AC671" s="143"/>
      <c r="AD671" s="77"/>
      <c r="AE671" s="77"/>
      <c r="AF671" s="77"/>
      <c r="AG671" s="77"/>
      <c r="AH671" s="53"/>
      <c r="AI671" s="53"/>
      <c r="AJ671" s="151"/>
      <c r="AK671" s="147">
        <f t="shared" si="215"/>
        <v>2765.4695999999999</v>
      </c>
      <c r="AL671" s="15"/>
    </row>
    <row r="672" spans="1:38" s="78" customFormat="1" ht="33" customHeight="1" x14ac:dyDescent="0.2">
      <c r="A672" s="218"/>
      <c r="B672" s="202"/>
      <c r="C672" s="73" t="s">
        <v>702</v>
      </c>
      <c r="D672" s="47"/>
      <c r="E672" s="56">
        <v>3</v>
      </c>
      <c r="F672" s="49" t="s">
        <v>197</v>
      </c>
      <c r="G672" s="113" t="s">
        <v>30</v>
      </c>
      <c r="H672" s="113" t="s">
        <v>31</v>
      </c>
      <c r="I672" s="117" t="s">
        <v>32</v>
      </c>
      <c r="J672" s="74" t="s">
        <v>33</v>
      </c>
      <c r="K672" s="55">
        <v>2000</v>
      </c>
      <c r="L672" s="55">
        <v>6000</v>
      </c>
      <c r="M672" s="55"/>
      <c r="N672" s="51"/>
      <c r="O672" s="51"/>
      <c r="P672" s="52"/>
      <c r="Q672" s="52"/>
      <c r="R672" s="52"/>
      <c r="S672" s="52"/>
      <c r="T672" s="75"/>
      <c r="U672" s="75"/>
      <c r="V672" s="76"/>
      <c r="W672" s="76"/>
      <c r="X672" s="76"/>
      <c r="Y672" s="76"/>
      <c r="Z672" s="75"/>
      <c r="AA672" s="143">
        <f t="shared" si="223"/>
        <v>3</v>
      </c>
      <c r="AB672" s="143">
        <f>L672-N672-P672-R672-T672-V672-X672</f>
        <v>6000</v>
      </c>
      <c r="AC672" s="143"/>
      <c r="AD672" s="77"/>
      <c r="AE672" s="77"/>
      <c r="AF672" s="77"/>
      <c r="AG672" s="77"/>
      <c r="AH672" s="53"/>
      <c r="AI672" s="53"/>
      <c r="AJ672" s="151"/>
      <c r="AK672" s="147">
        <f t="shared" si="215"/>
        <v>6000</v>
      </c>
      <c r="AL672" s="15"/>
    </row>
    <row r="673" spans="1:38" s="78" customFormat="1" ht="15" customHeight="1" x14ac:dyDescent="0.2">
      <c r="A673" s="218"/>
      <c r="B673" s="192">
        <v>353</v>
      </c>
      <c r="C673" s="27" t="s">
        <v>703</v>
      </c>
      <c r="D673" s="28"/>
      <c r="E673" s="34"/>
      <c r="F673" s="29"/>
      <c r="G673" s="129"/>
      <c r="H673" s="130"/>
      <c r="I673" s="131"/>
      <c r="J673" s="31"/>
      <c r="K673" s="34"/>
      <c r="L673" s="35">
        <f>L674</f>
        <v>1000</v>
      </c>
      <c r="M673" s="35">
        <f t="shared" ref="M673:AK674" si="224">M674</f>
        <v>0</v>
      </c>
      <c r="N673" s="35">
        <f t="shared" si="224"/>
        <v>0</v>
      </c>
      <c r="O673" s="35">
        <f t="shared" si="224"/>
        <v>0</v>
      </c>
      <c r="P673" s="35">
        <f t="shared" si="224"/>
        <v>0</v>
      </c>
      <c r="Q673" s="35">
        <f t="shared" si="224"/>
        <v>0</v>
      </c>
      <c r="R673" s="35">
        <f t="shared" si="224"/>
        <v>0</v>
      </c>
      <c r="S673" s="35">
        <f t="shared" si="224"/>
        <v>0</v>
      </c>
      <c r="T673" s="35">
        <f t="shared" si="224"/>
        <v>0</v>
      </c>
      <c r="U673" s="35">
        <f t="shared" si="224"/>
        <v>0</v>
      </c>
      <c r="V673" s="35">
        <f t="shared" si="224"/>
        <v>0</v>
      </c>
      <c r="W673" s="35">
        <f t="shared" si="224"/>
        <v>0</v>
      </c>
      <c r="X673" s="35">
        <f t="shared" si="224"/>
        <v>0</v>
      </c>
      <c r="Y673" s="35">
        <f t="shared" si="224"/>
        <v>0</v>
      </c>
      <c r="Z673" s="35">
        <f t="shared" si="224"/>
        <v>0</v>
      </c>
      <c r="AA673" s="35"/>
      <c r="AB673" s="35">
        <f t="shared" si="224"/>
        <v>1000</v>
      </c>
      <c r="AC673" s="35">
        <f t="shared" si="224"/>
        <v>0</v>
      </c>
      <c r="AD673" s="35">
        <f t="shared" si="224"/>
        <v>0</v>
      </c>
      <c r="AE673" s="35">
        <f t="shared" si="224"/>
        <v>0</v>
      </c>
      <c r="AF673" s="35">
        <f t="shared" si="224"/>
        <v>0</v>
      </c>
      <c r="AG673" s="35">
        <f t="shared" si="224"/>
        <v>0</v>
      </c>
      <c r="AH673" s="35">
        <f t="shared" si="224"/>
        <v>0</v>
      </c>
      <c r="AI673" s="35">
        <f t="shared" si="224"/>
        <v>0</v>
      </c>
      <c r="AJ673" s="35">
        <f t="shared" si="224"/>
        <v>0</v>
      </c>
      <c r="AK673" s="35">
        <f t="shared" si="224"/>
        <v>1000</v>
      </c>
      <c r="AL673" s="15"/>
    </row>
    <row r="674" spans="1:38" s="78" customFormat="1" ht="15" customHeight="1" x14ac:dyDescent="0.2">
      <c r="A674" s="218"/>
      <c r="B674" s="193">
        <v>35301</v>
      </c>
      <c r="C674" s="37" t="s">
        <v>703</v>
      </c>
      <c r="D674" s="38"/>
      <c r="E674" s="43"/>
      <c r="F674" s="39"/>
      <c r="G674" s="114"/>
      <c r="H674" s="115"/>
      <c r="I674" s="116"/>
      <c r="J674" s="41"/>
      <c r="K674" s="43"/>
      <c r="L674" s="44">
        <f>L675</f>
        <v>1000</v>
      </c>
      <c r="M674" s="44">
        <f t="shared" si="224"/>
        <v>0</v>
      </c>
      <c r="N674" s="44">
        <f t="shared" si="224"/>
        <v>0</v>
      </c>
      <c r="O674" s="44">
        <f t="shared" si="224"/>
        <v>0</v>
      </c>
      <c r="P674" s="44">
        <f t="shared" si="224"/>
        <v>0</v>
      </c>
      <c r="Q674" s="44">
        <f t="shared" si="224"/>
        <v>0</v>
      </c>
      <c r="R674" s="44">
        <f t="shared" si="224"/>
        <v>0</v>
      </c>
      <c r="S674" s="44">
        <f t="shared" si="224"/>
        <v>0</v>
      </c>
      <c r="T674" s="44">
        <f t="shared" si="224"/>
        <v>0</v>
      </c>
      <c r="U674" s="44">
        <f t="shared" si="224"/>
        <v>0</v>
      </c>
      <c r="V674" s="44">
        <f t="shared" si="224"/>
        <v>0</v>
      </c>
      <c r="W674" s="44">
        <f t="shared" si="224"/>
        <v>0</v>
      </c>
      <c r="X674" s="44">
        <f t="shared" si="224"/>
        <v>0</v>
      </c>
      <c r="Y674" s="44">
        <f t="shared" si="224"/>
        <v>0</v>
      </c>
      <c r="Z674" s="44">
        <f t="shared" si="224"/>
        <v>0</v>
      </c>
      <c r="AA674" s="44"/>
      <c r="AB674" s="44">
        <f t="shared" si="224"/>
        <v>1000</v>
      </c>
      <c r="AC674" s="44">
        <f t="shared" si="224"/>
        <v>0</v>
      </c>
      <c r="AD674" s="44">
        <f t="shared" si="224"/>
        <v>0</v>
      </c>
      <c r="AE674" s="44">
        <f t="shared" si="224"/>
        <v>0</v>
      </c>
      <c r="AF674" s="44">
        <f t="shared" si="224"/>
        <v>0</v>
      </c>
      <c r="AG674" s="44">
        <f t="shared" si="224"/>
        <v>0</v>
      </c>
      <c r="AH674" s="44">
        <f t="shared" si="224"/>
        <v>0</v>
      </c>
      <c r="AI674" s="44">
        <f t="shared" si="224"/>
        <v>0</v>
      </c>
      <c r="AJ674" s="44">
        <f t="shared" si="224"/>
        <v>0</v>
      </c>
      <c r="AK674" s="44">
        <f t="shared" si="224"/>
        <v>1000</v>
      </c>
      <c r="AL674" s="15"/>
    </row>
    <row r="675" spans="1:38" s="78" customFormat="1" ht="33" x14ac:dyDescent="0.2">
      <c r="A675" s="218"/>
      <c r="B675" s="199"/>
      <c r="C675" s="73" t="s">
        <v>703</v>
      </c>
      <c r="D675" s="47"/>
      <c r="E675" s="56">
        <v>1</v>
      </c>
      <c r="F675" s="49" t="s">
        <v>197</v>
      </c>
      <c r="G675" s="113" t="s">
        <v>30</v>
      </c>
      <c r="H675" s="113" t="s">
        <v>31</v>
      </c>
      <c r="I675" s="117" t="s">
        <v>32</v>
      </c>
      <c r="J675" s="74" t="s">
        <v>33</v>
      </c>
      <c r="K675" s="55">
        <v>1000</v>
      </c>
      <c r="L675" s="55">
        <v>1000</v>
      </c>
      <c r="M675" s="55"/>
      <c r="N675" s="51"/>
      <c r="O675" s="51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143">
        <f t="shared" ref="AA675" si="225">E675-M675-O675-Q675-S675-U675-W675</f>
        <v>1</v>
      </c>
      <c r="AB675" s="143">
        <f>L675-N675-P675-R675-T675-V675-X675</f>
        <v>1000</v>
      </c>
      <c r="AC675" s="143"/>
      <c r="AD675" s="52"/>
      <c r="AE675" s="52"/>
      <c r="AF675" s="52"/>
      <c r="AG675" s="52"/>
      <c r="AH675" s="53"/>
      <c r="AI675" s="53"/>
      <c r="AJ675" s="151"/>
      <c r="AK675" s="147">
        <f t="shared" si="215"/>
        <v>1000</v>
      </c>
      <c r="AL675" s="15"/>
    </row>
    <row r="676" spans="1:38" s="78" customFormat="1" ht="15" customHeight="1" x14ac:dyDescent="0.2">
      <c r="A676" s="218"/>
      <c r="B676" s="192">
        <v>354</v>
      </c>
      <c r="C676" s="27" t="s">
        <v>704</v>
      </c>
      <c r="D676" s="28"/>
      <c r="E676" s="34"/>
      <c r="F676" s="29"/>
      <c r="G676" s="129"/>
      <c r="H676" s="130"/>
      <c r="I676" s="131"/>
      <c r="J676" s="31"/>
      <c r="K676" s="34"/>
      <c r="L676" s="35">
        <f>L677</f>
        <v>34711.69</v>
      </c>
      <c r="M676" s="35">
        <f t="shared" ref="M676:AK677" si="226">M677</f>
        <v>0</v>
      </c>
      <c r="N676" s="35">
        <f t="shared" si="226"/>
        <v>0</v>
      </c>
      <c r="O676" s="35">
        <f t="shared" si="226"/>
        <v>0</v>
      </c>
      <c r="P676" s="35">
        <f t="shared" si="226"/>
        <v>0</v>
      </c>
      <c r="Q676" s="35">
        <f t="shared" si="226"/>
        <v>0</v>
      </c>
      <c r="R676" s="35">
        <f t="shared" si="226"/>
        <v>0</v>
      </c>
      <c r="S676" s="35">
        <f t="shared" si="226"/>
        <v>0</v>
      </c>
      <c r="T676" s="35">
        <f t="shared" si="226"/>
        <v>0</v>
      </c>
      <c r="U676" s="35">
        <f t="shared" si="226"/>
        <v>0</v>
      </c>
      <c r="V676" s="35">
        <f t="shared" si="226"/>
        <v>0</v>
      </c>
      <c r="W676" s="35">
        <f t="shared" si="226"/>
        <v>0</v>
      </c>
      <c r="X676" s="35">
        <f t="shared" si="226"/>
        <v>0</v>
      </c>
      <c r="Y676" s="35">
        <f t="shared" si="226"/>
        <v>0</v>
      </c>
      <c r="Z676" s="35">
        <f t="shared" si="226"/>
        <v>0</v>
      </c>
      <c r="AA676" s="35"/>
      <c r="AB676" s="35">
        <f t="shared" si="226"/>
        <v>34711.69</v>
      </c>
      <c r="AC676" s="35">
        <f t="shared" si="226"/>
        <v>0</v>
      </c>
      <c r="AD676" s="35">
        <f t="shared" si="226"/>
        <v>0</v>
      </c>
      <c r="AE676" s="35">
        <f t="shared" si="226"/>
        <v>0</v>
      </c>
      <c r="AF676" s="35">
        <f t="shared" si="226"/>
        <v>0</v>
      </c>
      <c r="AG676" s="35">
        <f t="shared" si="226"/>
        <v>0</v>
      </c>
      <c r="AH676" s="35">
        <f t="shared" si="226"/>
        <v>0</v>
      </c>
      <c r="AI676" s="35">
        <f t="shared" si="226"/>
        <v>0</v>
      </c>
      <c r="AJ676" s="35">
        <f t="shared" si="226"/>
        <v>0</v>
      </c>
      <c r="AK676" s="35">
        <f t="shared" si="226"/>
        <v>34711.69</v>
      </c>
      <c r="AL676" s="15"/>
    </row>
    <row r="677" spans="1:38" s="78" customFormat="1" ht="15" customHeight="1" x14ac:dyDescent="0.2">
      <c r="A677" s="218"/>
      <c r="B677" s="193">
        <v>35401</v>
      </c>
      <c r="C677" s="37" t="s">
        <v>705</v>
      </c>
      <c r="D677" s="38"/>
      <c r="E677" s="43"/>
      <c r="F677" s="39"/>
      <c r="G677" s="114"/>
      <c r="H677" s="115"/>
      <c r="I677" s="116"/>
      <c r="J677" s="41"/>
      <c r="K677" s="43"/>
      <c r="L677" s="44">
        <f>L678</f>
        <v>34711.69</v>
      </c>
      <c r="M677" s="44">
        <f t="shared" si="226"/>
        <v>0</v>
      </c>
      <c r="N677" s="44">
        <f t="shared" si="226"/>
        <v>0</v>
      </c>
      <c r="O677" s="44">
        <f t="shared" si="226"/>
        <v>0</v>
      </c>
      <c r="P677" s="44">
        <f t="shared" si="226"/>
        <v>0</v>
      </c>
      <c r="Q677" s="44">
        <f t="shared" si="226"/>
        <v>0</v>
      </c>
      <c r="R677" s="44">
        <f t="shared" si="226"/>
        <v>0</v>
      </c>
      <c r="S677" s="44">
        <f t="shared" si="226"/>
        <v>0</v>
      </c>
      <c r="T677" s="44">
        <f t="shared" si="226"/>
        <v>0</v>
      </c>
      <c r="U677" s="44">
        <f t="shared" si="226"/>
        <v>0</v>
      </c>
      <c r="V677" s="44">
        <f t="shared" si="226"/>
        <v>0</v>
      </c>
      <c r="W677" s="44">
        <f t="shared" si="226"/>
        <v>0</v>
      </c>
      <c r="X677" s="44">
        <f t="shared" si="226"/>
        <v>0</v>
      </c>
      <c r="Y677" s="44">
        <f t="shared" si="226"/>
        <v>0</v>
      </c>
      <c r="Z677" s="44">
        <f t="shared" si="226"/>
        <v>0</v>
      </c>
      <c r="AA677" s="44"/>
      <c r="AB677" s="44">
        <f t="shared" si="226"/>
        <v>34711.69</v>
      </c>
      <c r="AC677" s="44">
        <f t="shared" si="226"/>
        <v>0</v>
      </c>
      <c r="AD677" s="44">
        <f t="shared" si="226"/>
        <v>0</v>
      </c>
      <c r="AE677" s="44">
        <f t="shared" si="226"/>
        <v>0</v>
      </c>
      <c r="AF677" s="44">
        <f t="shared" si="226"/>
        <v>0</v>
      </c>
      <c r="AG677" s="44">
        <f t="shared" si="226"/>
        <v>0</v>
      </c>
      <c r="AH677" s="44">
        <f t="shared" si="226"/>
        <v>0</v>
      </c>
      <c r="AI677" s="44">
        <f t="shared" si="226"/>
        <v>0</v>
      </c>
      <c r="AJ677" s="44">
        <f t="shared" si="226"/>
        <v>0</v>
      </c>
      <c r="AK677" s="44">
        <f t="shared" si="226"/>
        <v>34711.69</v>
      </c>
      <c r="AL677" s="15"/>
    </row>
    <row r="678" spans="1:38" s="78" customFormat="1" ht="33" x14ac:dyDescent="0.2">
      <c r="A678" s="218"/>
      <c r="B678" s="199"/>
      <c r="C678" s="73" t="s">
        <v>706</v>
      </c>
      <c r="D678" s="47"/>
      <c r="E678" s="56">
        <v>1</v>
      </c>
      <c r="F678" s="49" t="s">
        <v>197</v>
      </c>
      <c r="G678" s="113" t="s">
        <v>30</v>
      </c>
      <c r="H678" s="113" t="s">
        <v>31</v>
      </c>
      <c r="I678" s="117" t="s">
        <v>32</v>
      </c>
      <c r="J678" s="74" t="s">
        <v>33</v>
      </c>
      <c r="K678" s="55">
        <v>34711.69</v>
      </c>
      <c r="L678" s="55">
        <v>34711.69</v>
      </c>
      <c r="M678" s="55"/>
      <c r="N678" s="52"/>
      <c r="O678" s="52"/>
      <c r="P678" s="75"/>
      <c r="Q678" s="75"/>
      <c r="R678" s="76"/>
      <c r="S678" s="76"/>
      <c r="T678" s="75"/>
      <c r="U678" s="75"/>
      <c r="V678" s="76"/>
      <c r="W678" s="76"/>
      <c r="X678" s="76"/>
      <c r="Y678" s="76"/>
      <c r="Z678" s="75"/>
      <c r="AA678" s="143">
        <f t="shared" ref="AA678" si="227">E678-M678-O678-Q678-S678-U678-W678</f>
        <v>1</v>
      </c>
      <c r="AB678" s="143">
        <f>L678-N678-P678-R678-T678-V678-X678</f>
        <v>34711.69</v>
      </c>
      <c r="AC678" s="143"/>
      <c r="AD678" s="77"/>
      <c r="AE678" s="77"/>
      <c r="AF678" s="77"/>
      <c r="AG678" s="77"/>
      <c r="AH678" s="53"/>
      <c r="AI678" s="53"/>
      <c r="AJ678" s="151"/>
      <c r="AK678" s="147">
        <f t="shared" si="215"/>
        <v>34711.69</v>
      </c>
      <c r="AL678" s="15"/>
    </row>
    <row r="679" spans="1:38" s="78" customFormat="1" ht="15" customHeight="1" x14ac:dyDescent="0.2">
      <c r="A679" s="218"/>
      <c r="B679" s="192">
        <v>355</v>
      </c>
      <c r="C679" s="27" t="s">
        <v>707</v>
      </c>
      <c r="D679" s="28"/>
      <c r="E679" s="34"/>
      <c r="F679" s="29"/>
      <c r="G679" s="129"/>
      <c r="H679" s="130"/>
      <c r="I679" s="131"/>
      <c r="J679" s="31"/>
      <c r="K679" s="34"/>
      <c r="L679" s="35">
        <f>L680</f>
        <v>7300</v>
      </c>
      <c r="M679" s="35">
        <f t="shared" ref="M679:AK679" si="228">M680</f>
        <v>0</v>
      </c>
      <c r="N679" s="35">
        <f t="shared" si="228"/>
        <v>0</v>
      </c>
      <c r="O679" s="35">
        <f t="shared" si="228"/>
        <v>0</v>
      </c>
      <c r="P679" s="35">
        <f t="shared" si="228"/>
        <v>0</v>
      </c>
      <c r="Q679" s="35">
        <f t="shared" si="228"/>
        <v>0</v>
      </c>
      <c r="R679" s="35">
        <f t="shared" si="228"/>
        <v>0</v>
      </c>
      <c r="S679" s="35">
        <f t="shared" si="228"/>
        <v>0</v>
      </c>
      <c r="T679" s="35">
        <f t="shared" si="228"/>
        <v>0</v>
      </c>
      <c r="U679" s="35">
        <f t="shared" si="228"/>
        <v>0</v>
      </c>
      <c r="V679" s="35">
        <f t="shared" si="228"/>
        <v>0</v>
      </c>
      <c r="W679" s="35">
        <f t="shared" si="228"/>
        <v>0</v>
      </c>
      <c r="X679" s="35">
        <f t="shared" si="228"/>
        <v>0</v>
      </c>
      <c r="Y679" s="35">
        <f t="shared" si="228"/>
        <v>0</v>
      </c>
      <c r="Z679" s="35">
        <f t="shared" si="228"/>
        <v>0</v>
      </c>
      <c r="AA679" s="35"/>
      <c r="AB679" s="35">
        <f t="shared" si="228"/>
        <v>7300</v>
      </c>
      <c r="AC679" s="35">
        <f t="shared" si="228"/>
        <v>0</v>
      </c>
      <c r="AD679" s="35">
        <f t="shared" si="228"/>
        <v>0</v>
      </c>
      <c r="AE679" s="35">
        <f t="shared" si="228"/>
        <v>0</v>
      </c>
      <c r="AF679" s="35">
        <f t="shared" si="228"/>
        <v>0</v>
      </c>
      <c r="AG679" s="35">
        <f t="shared" si="228"/>
        <v>0</v>
      </c>
      <c r="AH679" s="35">
        <f t="shared" si="228"/>
        <v>0</v>
      </c>
      <c r="AI679" s="35">
        <f t="shared" si="228"/>
        <v>0</v>
      </c>
      <c r="AJ679" s="35">
        <f t="shared" si="228"/>
        <v>0</v>
      </c>
      <c r="AK679" s="35">
        <f t="shared" si="228"/>
        <v>7300</v>
      </c>
      <c r="AL679" s="15"/>
    </row>
    <row r="680" spans="1:38" s="78" customFormat="1" ht="15" customHeight="1" x14ac:dyDescent="0.2">
      <c r="A680" s="218"/>
      <c r="B680" s="193">
        <v>35501</v>
      </c>
      <c r="C680" s="37" t="s">
        <v>707</v>
      </c>
      <c r="D680" s="38"/>
      <c r="E680" s="43"/>
      <c r="F680" s="39"/>
      <c r="G680" s="114"/>
      <c r="H680" s="115"/>
      <c r="I680" s="116"/>
      <c r="J680" s="41"/>
      <c r="K680" s="43"/>
      <c r="L680" s="44">
        <f>L681+L682</f>
        <v>7300</v>
      </c>
      <c r="M680" s="44">
        <f t="shared" ref="M680:AK680" si="229">M681+M682</f>
        <v>0</v>
      </c>
      <c r="N680" s="44">
        <f t="shared" si="229"/>
        <v>0</v>
      </c>
      <c r="O680" s="44">
        <f t="shared" si="229"/>
        <v>0</v>
      </c>
      <c r="P680" s="44">
        <f t="shared" si="229"/>
        <v>0</v>
      </c>
      <c r="Q680" s="44">
        <f t="shared" si="229"/>
        <v>0</v>
      </c>
      <c r="R680" s="44">
        <f t="shared" si="229"/>
        <v>0</v>
      </c>
      <c r="S680" s="44">
        <f t="shared" si="229"/>
        <v>0</v>
      </c>
      <c r="T680" s="44">
        <f t="shared" si="229"/>
        <v>0</v>
      </c>
      <c r="U680" s="44">
        <f t="shared" si="229"/>
        <v>0</v>
      </c>
      <c r="V680" s="44">
        <f t="shared" si="229"/>
        <v>0</v>
      </c>
      <c r="W680" s="44">
        <f t="shared" si="229"/>
        <v>0</v>
      </c>
      <c r="X680" s="44">
        <f t="shared" si="229"/>
        <v>0</v>
      </c>
      <c r="Y680" s="44">
        <f t="shared" si="229"/>
        <v>0</v>
      </c>
      <c r="Z680" s="44">
        <f t="shared" si="229"/>
        <v>0</v>
      </c>
      <c r="AA680" s="44"/>
      <c r="AB680" s="44">
        <f t="shared" si="229"/>
        <v>7300</v>
      </c>
      <c r="AC680" s="44">
        <f t="shared" si="229"/>
        <v>0</v>
      </c>
      <c r="AD680" s="44">
        <f t="shared" si="229"/>
        <v>0</v>
      </c>
      <c r="AE680" s="44">
        <f t="shared" si="229"/>
        <v>0</v>
      </c>
      <c r="AF680" s="44">
        <f t="shared" si="229"/>
        <v>0</v>
      </c>
      <c r="AG680" s="44">
        <f t="shared" si="229"/>
        <v>0</v>
      </c>
      <c r="AH680" s="44">
        <f t="shared" si="229"/>
        <v>0</v>
      </c>
      <c r="AI680" s="44">
        <f t="shared" si="229"/>
        <v>0</v>
      </c>
      <c r="AJ680" s="44">
        <f t="shared" si="229"/>
        <v>0</v>
      </c>
      <c r="AK680" s="44">
        <f t="shared" si="229"/>
        <v>7300</v>
      </c>
      <c r="AL680" s="15"/>
    </row>
    <row r="681" spans="1:38" s="78" customFormat="1" ht="33" x14ac:dyDescent="0.2">
      <c r="A681" s="218"/>
      <c r="B681" s="199"/>
      <c r="C681" s="73" t="s">
        <v>708</v>
      </c>
      <c r="D681" s="47"/>
      <c r="E681" s="56">
        <v>1</v>
      </c>
      <c r="F681" s="49" t="s">
        <v>675</v>
      </c>
      <c r="G681" s="113" t="s">
        <v>30</v>
      </c>
      <c r="H681" s="113" t="s">
        <v>31</v>
      </c>
      <c r="I681" s="117" t="s">
        <v>32</v>
      </c>
      <c r="J681" s="74" t="s">
        <v>33</v>
      </c>
      <c r="K681" s="55">
        <v>2300</v>
      </c>
      <c r="L681" s="55">
        <v>2300</v>
      </c>
      <c r="M681" s="55"/>
      <c r="N681" s="51"/>
      <c r="O681" s="51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143">
        <f t="shared" ref="AA681:AA682" si="230">E681-M681-O681-Q681-S681-U681-W681</f>
        <v>1</v>
      </c>
      <c r="AB681" s="143">
        <f>L681-N681-P681-R681-T681-V681-X681</f>
        <v>2300</v>
      </c>
      <c r="AC681" s="143"/>
      <c r="AD681" s="52"/>
      <c r="AE681" s="52"/>
      <c r="AF681" s="52"/>
      <c r="AG681" s="52"/>
      <c r="AH681" s="53"/>
      <c r="AI681" s="53"/>
      <c r="AJ681" s="151"/>
      <c r="AK681" s="147">
        <f t="shared" si="215"/>
        <v>2300</v>
      </c>
      <c r="AL681" s="15"/>
    </row>
    <row r="682" spans="1:38" s="78" customFormat="1" ht="33" x14ac:dyDescent="0.2">
      <c r="A682" s="218"/>
      <c r="B682" s="199"/>
      <c r="C682" s="73" t="s">
        <v>709</v>
      </c>
      <c r="D682" s="47"/>
      <c r="E682" s="56">
        <v>1</v>
      </c>
      <c r="F682" s="49" t="s">
        <v>675</v>
      </c>
      <c r="G682" s="113" t="s">
        <v>30</v>
      </c>
      <c r="H682" s="113" t="s">
        <v>31</v>
      </c>
      <c r="I682" s="117" t="s">
        <v>32</v>
      </c>
      <c r="J682" s="74" t="s">
        <v>33</v>
      </c>
      <c r="K682" s="55">
        <v>5000</v>
      </c>
      <c r="L682" s="55">
        <v>5000</v>
      </c>
      <c r="M682" s="55"/>
      <c r="N682" s="51"/>
      <c r="O682" s="51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143">
        <f t="shared" si="230"/>
        <v>1</v>
      </c>
      <c r="AB682" s="143">
        <f>L682-N682-P682-R682-T682-V682-X682</f>
        <v>5000</v>
      </c>
      <c r="AC682" s="143"/>
      <c r="AD682" s="52"/>
      <c r="AE682" s="52"/>
      <c r="AF682" s="52"/>
      <c r="AG682" s="52"/>
      <c r="AH682" s="53"/>
      <c r="AI682" s="53"/>
      <c r="AJ682" s="151"/>
      <c r="AK682" s="147">
        <f t="shared" si="215"/>
        <v>5000</v>
      </c>
      <c r="AL682" s="15"/>
    </row>
    <row r="683" spans="1:38" s="78" customFormat="1" ht="23.1" customHeight="1" x14ac:dyDescent="0.2">
      <c r="A683" s="218"/>
      <c r="B683" s="192">
        <v>357</v>
      </c>
      <c r="C683" s="27" t="s">
        <v>710</v>
      </c>
      <c r="D683" s="28"/>
      <c r="E683" s="34"/>
      <c r="F683" s="29"/>
      <c r="G683" s="129"/>
      <c r="H683" s="130"/>
      <c r="I683" s="131"/>
      <c r="J683" s="31"/>
      <c r="K683" s="34"/>
      <c r="L683" s="35">
        <f>L684</f>
        <v>3010.5439999999999</v>
      </c>
      <c r="M683" s="35">
        <f t="shared" ref="M683:AK683" si="231">M684</f>
        <v>0</v>
      </c>
      <c r="N683" s="35">
        <f t="shared" si="231"/>
        <v>0</v>
      </c>
      <c r="O683" s="35">
        <f t="shared" si="231"/>
        <v>0</v>
      </c>
      <c r="P683" s="35">
        <f t="shared" si="231"/>
        <v>0</v>
      </c>
      <c r="Q683" s="35">
        <f t="shared" si="231"/>
        <v>0</v>
      </c>
      <c r="R683" s="35">
        <f t="shared" si="231"/>
        <v>0</v>
      </c>
      <c r="S683" s="35">
        <f t="shared" si="231"/>
        <v>0</v>
      </c>
      <c r="T683" s="35">
        <f t="shared" si="231"/>
        <v>0</v>
      </c>
      <c r="U683" s="35">
        <f t="shared" si="231"/>
        <v>0</v>
      </c>
      <c r="V683" s="35">
        <f t="shared" si="231"/>
        <v>0</v>
      </c>
      <c r="W683" s="35">
        <f t="shared" si="231"/>
        <v>0</v>
      </c>
      <c r="X683" s="35">
        <f t="shared" si="231"/>
        <v>0</v>
      </c>
      <c r="Y683" s="35">
        <f t="shared" si="231"/>
        <v>0</v>
      </c>
      <c r="Z683" s="35">
        <f t="shared" si="231"/>
        <v>0</v>
      </c>
      <c r="AA683" s="35">
        <f t="shared" si="231"/>
        <v>4</v>
      </c>
      <c r="AB683" s="35">
        <f t="shared" si="231"/>
        <v>3010.5439999999999</v>
      </c>
      <c r="AC683" s="35">
        <f t="shared" si="231"/>
        <v>0</v>
      </c>
      <c r="AD683" s="35">
        <f t="shared" si="231"/>
        <v>0</v>
      </c>
      <c r="AE683" s="35">
        <f t="shared" si="231"/>
        <v>0</v>
      </c>
      <c r="AF683" s="35">
        <f t="shared" si="231"/>
        <v>0</v>
      </c>
      <c r="AG683" s="35">
        <f t="shared" si="231"/>
        <v>0</v>
      </c>
      <c r="AH683" s="35">
        <f t="shared" si="231"/>
        <v>0</v>
      </c>
      <c r="AI683" s="35">
        <f t="shared" si="231"/>
        <v>0</v>
      </c>
      <c r="AJ683" s="35">
        <f t="shared" si="231"/>
        <v>0</v>
      </c>
      <c r="AK683" s="35">
        <f t="shared" si="231"/>
        <v>3010.5439999999999</v>
      </c>
      <c r="AL683" s="15"/>
    </row>
    <row r="684" spans="1:38" s="78" customFormat="1" ht="23.1" customHeight="1" x14ac:dyDescent="0.2">
      <c r="A684" s="218"/>
      <c r="B684" s="193">
        <v>35701</v>
      </c>
      <c r="C684" s="37" t="s">
        <v>710</v>
      </c>
      <c r="D684" s="38"/>
      <c r="E684" s="43"/>
      <c r="F684" s="39"/>
      <c r="G684" s="114"/>
      <c r="H684" s="115"/>
      <c r="I684" s="116"/>
      <c r="J684" s="41"/>
      <c r="K684" s="43"/>
      <c r="L684" s="44">
        <f>SUM(L685:L688)</f>
        <v>3010.5439999999999</v>
      </c>
      <c r="M684" s="44">
        <f t="shared" ref="M684:AK684" si="232">SUM(M685:M688)</f>
        <v>0</v>
      </c>
      <c r="N684" s="44">
        <f t="shared" si="232"/>
        <v>0</v>
      </c>
      <c r="O684" s="44">
        <f t="shared" si="232"/>
        <v>0</v>
      </c>
      <c r="P684" s="44">
        <f t="shared" si="232"/>
        <v>0</v>
      </c>
      <c r="Q684" s="44">
        <f t="shared" si="232"/>
        <v>0</v>
      </c>
      <c r="R684" s="44">
        <f t="shared" si="232"/>
        <v>0</v>
      </c>
      <c r="S684" s="44">
        <f t="shared" si="232"/>
        <v>0</v>
      </c>
      <c r="T684" s="44">
        <f t="shared" si="232"/>
        <v>0</v>
      </c>
      <c r="U684" s="44">
        <f t="shared" si="232"/>
        <v>0</v>
      </c>
      <c r="V684" s="44">
        <f t="shared" si="232"/>
        <v>0</v>
      </c>
      <c r="W684" s="44">
        <f t="shared" si="232"/>
        <v>0</v>
      </c>
      <c r="X684" s="44">
        <f t="shared" si="232"/>
        <v>0</v>
      </c>
      <c r="Y684" s="44">
        <f t="shared" si="232"/>
        <v>0</v>
      </c>
      <c r="Z684" s="44">
        <f t="shared" si="232"/>
        <v>0</v>
      </c>
      <c r="AA684" s="44">
        <f t="shared" si="232"/>
        <v>4</v>
      </c>
      <c r="AB684" s="44">
        <f t="shared" si="232"/>
        <v>3010.5439999999999</v>
      </c>
      <c r="AC684" s="44">
        <f t="shared" si="232"/>
        <v>0</v>
      </c>
      <c r="AD684" s="44">
        <f t="shared" si="232"/>
        <v>0</v>
      </c>
      <c r="AE684" s="44">
        <f t="shared" si="232"/>
        <v>0</v>
      </c>
      <c r="AF684" s="44">
        <f t="shared" si="232"/>
        <v>0</v>
      </c>
      <c r="AG684" s="44">
        <f t="shared" si="232"/>
        <v>0</v>
      </c>
      <c r="AH684" s="44">
        <f t="shared" si="232"/>
        <v>0</v>
      </c>
      <c r="AI684" s="44">
        <f t="shared" si="232"/>
        <v>0</v>
      </c>
      <c r="AJ684" s="44">
        <f t="shared" si="232"/>
        <v>0</v>
      </c>
      <c r="AK684" s="44">
        <f t="shared" si="232"/>
        <v>3010.5439999999999</v>
      </c>
      <c r="AL684" s="15"/>
    </row>
    <row r="685" spans="1:38" s="78" customFormat="1" ht="33" x14ac:dyDescent="0.2">
      <c r="A685" s="218"/>
      <c r="B685" s="199"/>
      <c r="C685" s="73" t="s">
        <v>711</v>
      </c>
      <c r="D685" s="47"/>
      <c r="E685" s="56">
        <v>1</v>
      </c>
      <c r="F685" s="49" t="s">
        <v>197</v>
      </c>
      <c r="G685" s="113" t="s">
        <v>30</v>
      </c>
      <c r="H685" s="113" t="s">
        <v>31</v>
      </c>
      <c r="I685" s="117" t="s">
        <v>32</v>
      </c>
      <c r="J685" s="74" t="s">
        <v>33</v>
      </c>
      <c r="K685" s="55">
        <v>563.76</v>
      </c>
      <c r="L685" s="55">
        <v>563.76</v>
      </c>
      <c r="M685" s="55"/>
      <c r="N685" s="51"/>
      <c r="O685" s="51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143">
        <f t="shared" ref="AA685:AA688" si="233">E685-M685-O685-Q685-S685-U685-W685</f>
        <v>1</v>
      </c>
      <c r="AB685" s="143">
        <f>L685-N685-P685-R685-T685-V685-X685</f>
        <v>563.76</v>
      </c>
      <c r="AC685" s="143"/>
      <c r="AD685" s="52"/>
      <c r="AE685" s="52"/>
      <c r="AF685" s="52"/>
      <c r="AG685" s="52"/>
      <c r="AH685" s="53"/>
      <c r="AI685" s="53"/>
      <c r="AJ685" s="151"/>
      <c r="AK685" s="147">
        <f t="shared" si="215"/>
        <v>563.76</v>
      </c>
      <c r="AL685" s="15"/>
    </row>
    <row r="686" spans="1:38" s="78" customFormat="1" ht="33" x14ac:dyDescent="0.2">
      <c r="A686" s="218"/>
      <c r="B686" s="199"/>
      <c r="C686" s="73" t="s">
        <v>712</v>
      </c>
      <c r="D686" s="47"/>
      <c r="E686" s="56">
        <v>1</v>
      </c>
      <c r="F686" s="49" t="s">
        <v>197</v>
      </c>
      <c r="G686" s="113" t="s">
        <v>30</v>
      </c>
      <c r="H686" s="113" t="s">
        <v>31</v>
      </c>
      <c r="I686" s="117" t="s">
        <v>32</v>
      </c>
      <c r="J686" s="74" t="s">
        <v>33</v>
      </c>
      <c r="K686" s="55">
        <v>851.904</v>
      </c>
      <c r="L686" s="55">
        <v>851.904</v>
      </c>
      <c r="M686" s="55"/>
      <c r="N686" s="51"/>
      <c r="O686" s="51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143">
        <f t="shared" si="233"/>
        <v>1</v>
      </c>
      <c r="AB686" s="143">
        <f>L686-N686-P686-R686-T686-V686-X686</f>
        <v>851.904</v>
      </c>
      <c r="AC686" s="143"/>
      <c r="AD686" s="52"/>
      <c r="AE686" s="52"/>
      <c r="AF686" s="52"/>
      <c r="AG686" s="52"/>
      <c r="AH686" s="53"/>
      <c r="AI686" s="53"/>
      <c r="AJ686" s="151"/>
      <c r="AK686" s="147">
        <f t="shared" si="215"/>
        <v>851.904</v>
      </c>
      <c r="AL686" s="15"/>
    </row>
    <row r="687" spans="1:38" s="78" customFormat="1" ht="33" x14ac:dyDescent="0.2">
      <c r="A687" s="218"/>
      <c r="B687" s="199"/>
      <c r="C687" s="73" t="s">
        <v>713</v>
      </c>
      <c r="D687" s="47"/>
      <c r="E687" s="56">
        <v>1</v>
      </c>
      <c r="F687" s="49" t="s">
        <v>197</v>
      </c>
      <c r="G687" s="113" t="s">
        <v>30</v>
      </c>
      <c r="H687" s="113" t="s">
        <v>31</v>
      </c>
      <c r="I687" s="117" t="s">
        <v>32</v>
      </c>
      <c r="J687" s="74" t="s">
        <v>33</v>
      </c>
      <c r="K687" s="55">
        <v>1064.8800000000001</v>
      </c>
      <c r="L687" s="55">
        <v>1064.8800000000001</v>
      </c>
      <c r="M687" s="55"/>
      <c r="N687" s="51"/>
      <c r="O687" s="51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143">
        <f t="shared" si="233"/>
        <v>1</v>
      </c>
      <c r="AB687" s="143">
        <f>L687-N687-P687-R687-T687-V687-X687</f>
        <v>1064.8800000000001</v>
      </c>
      <c r="AC687" s="143"/>
      <c r="AD687" s="52"/>
      <c r="AE687" s="52"/>
      <c r="AF687" s="52"/>
      <c r="AG687" s="52"/>
      <c r="AH687" s="53"/>
      <c r="AI687" s="53"/>
      <c r="AJ687" s="151"/>
      <c r="AK687" s="147">
        <f t="shared" si="215"/>
        <v>1064.8800000000001</v>
      </c>
      <c r="AL687" s="15"/>
    </row>
    <row r="688" spans="1:38" s="78" customFormat="1" ht="33" x14ac:dyDescent="0.2">
      <c r="A688" s="218"/>
      <c r="B688" s="199"/>
      <c r="C688" s="73" t="s">
        <v>714</v>
      </c>
      <c r="D688" s="47"/>
      <c r="E688" s="56">
        <v>1</v>
      </c>
      <c r="F688" s="49" t="s">
        <v>197</v>
      </c>
      <c r="G688" s="113" t="s">
        <v>30</v>
      </c>
      <c r="H688" s="113" t="s">
        <v>31</v>
      </c>
      <c r="I688" s="117" t="s">
        <v>32</v>
      </c>
      <c r="J688" s="74" t="s">
        <v>33</v>
      </c>
      <c r="K688" s="55">
        <v>530</v>
      </c>
      <c r="L688" s="55">
        <v>530</v>
      </c>
      <c r="M688" s="55"/>
      <c r="N688" s="51"/>
      <c r="O688" s="51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143">
        <f t="shared" si="233"/>
        <v>1</v>
      </c>
      <c r="AB688" s="143">
        <f>L688-N688-P688-R688-T688-V688-X688</f>
        <v>530</v>
      </c>
      <c r="AC688" s="143"/>
      <c r="AD688" s="52"/>
      <c r="AE688" s="52"/>
      <c r="AF688" s="52"/>
      <c r="AG688" s="52"/>
      <c r="AH688" s="53"/>
      <c r="AI688" s="53"/>
      <c r="AJ688" s="151"/>
      <c r="AK688" s="147">
        <f t="shared" si="215"/>
        <v>530</v>
      </c>
      <c r="AL688" s="15"/>
    </row>
    <row r="689" spans="1:38" s="78" customFormat="1" ht="23.1" customHeight="1" x14ac:dyDescent="0.2">
      <c r="A689" s="218"/>
      <c r="B689" s="192">
        <v>358</v>
      </c>
      <c r="C689" s="27" t="s">
        <v>715</v>
      </c>
      <c r="D689" s="28"/>
      <c r="E689" s="34"/>
      <c r="F689" s="29"/>
      <c r="G689" s="129"/>
      <c r="H689" s="130"/>
      <c r="I689" s="131"/>
      <c r="J689" s="31"/>
      <c r="K689" s="34"/>
      <c r="L689" s="35">
        <f>L690</f>
        <v>2000</v>
      </c>
      <c r="M689" s="35">
        <f t="shared" ref="M689:AK690" si="234">M690</f>
        <v>0</v>
      </c>
      <c r="N689" s="35">
        <f t="shared" si="234"/>
        <v>0</v>
      </c>
      <c r="O689" s="35">
        <f t="shared" si="234"/>
        <v>0</v>
      </c>
      <c r="P689" s="35">
        <f t="shared" si="234"/>
        <v>0</v>
      </c>
      <c r="Q689" s="35">
        <f t="shared" si="234"/>
        <v>0</v>
      </c>
      <c r="R689" s="35">
        <f t="shared" si="234"/>
        <v>0</v>
      </c>
      <c r="S689" s="35">
        <f t="shared" si="234"/>
        <v>0</v>
      </c>
      <c r="T689" s="35">
        <f t="shared" si="234"/>
        <v>0</v>
      </c>
      <c r="U689" s="35">
        <f t="shared" si="234"/>
        <v>0</v>
      </c>
      <c r="V689" s="35">
        <f t="shared" si="234"/>
        <v>0</v>
      </c>
      <c r="W689" s="35">
        <f t="shared" si="234"/>
        <v>0</v>
      </c>
      <c r="X689" s="35">
        <f t="shared" si="234"/>
        <v>0</v>
      </c>
      <c r="Y689" s="35">
        <f t="shared" si="234"/>
        <v>0</v>
      </c>
      <c r="Z689" s="35">
        <f t="shared" si="234"/>
        <v>0</v>
      </c>
      <c r="AA689" s="35">
        <f t="shared" si="234"/>
        <v>0</v>
      </c>
      <c r="AB689" s="35">
        <f t="shared" si="234"/>
        <v>2000</v>
      </c>
      <c r="AC689" s="35">
        <f t="shared" si="234"/>
        <v>0</v>
      </c>
      <c r="AD689" s="35">
        <f t="shared" si="234"/>
        <v>0</v>
      </c>
      <c r="AE689" s="35">
        <f t="shared" si="234"/>
        <v>0</v>
      </c>
      <c r="AF689" s="35">
        <f t="shared" si="234"/>
        <v>0</v>
      </c>
      <c r="AG689" s="35">
        <f t="shared" si="234"/>
        <v>0</v>
      </c>
      <c r="AH689" s="35">
        <f t="shared" si="234"/>
        <v>0</v>
      </c>
      <c r="AI689" s="35">
        <f t="shared" si="234"/>
        <v>0</v>
      </c>
      <c r="AJ689" s="35">
        <f t="shared" si="234"/>
        <v>0</v>
      </c>
      <c r="AK689" s="35">
        <f t="shared" si="234"/>
        <v>2000</v>
      </c>
      <c r="AL689" s="15"/>
    </row>
    <row r="690" spans="1:38" s="78" customFormat="1" ht="23.1" customHeight="1" x14ac:dyDescent="0.2">
      <c r="A690" s="218"/>
      <c r="B690" s="193">
        <v>35802</v>
      </c>
      <c r="C690" s="37" t="s">
        <v>716</v>
      </c>
      <c r="D690" s="38"/>
      <c r="E690" s="43"/>
      <c r="F690" s="39"/>
      <c r="G690" s="114"/>
      <c r="H690" s="115"/>
      <c r="I690" s="116"/>
      <c r="J690" s="41"/>
      <c r="K690" s="43"/>
      <c r="L690" s="44">
        <f>L691</f>
        <v>2000</v>
      </c>
      <c r="M690" s="44">
        <f t="shared" si="234"/>
        <v>0</v>
      </c>
      <c r="N690" s="44">
        <f t="shared" si="234"/>
        <v>0</v>
      </c>
      <c r="O690" s="44">
        <f t="shared" si="234"/>
        <v>0</v>
      </c>
      <c r="P690" s="44">
        <f t="shared" si="234"/>
        <v>0</v>
      </c>
      <c r="Q690" s="44">
        <f t="shared" si="234"/>
        <v>0</v>
      </c>
      <c r="R690" s="44">
        <f t="shared" si="234"/>
        <v>0</v>
      </c>
      <c r="S690" s="44">
        <f t="shared" si="234"/>
        <v>0</v>
      </c>
      <c r="T690" s="44">
        <f t="shared" si="234"/>
        <v>0</v>
      </c>
      <c r="U690" s="44">
        <f t="shared" si="234"/>
        <v>0</v>
      </c>
      <c r="V690" s="44">
        <f t="shared" si="234"/>
        <v>0</v>
      </c>
      <c r="W690" s="44">
        <f t="shared" si="234"/>
        <v>0</v>
      </c>
      <c r="X690" s="44">
        <f t="shared" si="234"/>
        <v>0</v>
      </c>
      <c r="Y690" s="44">
        <f t="shared" si="234"/>
        <v>0</v>
      </c>
      <c r="Z690" s="44">
        <f t="shared" si="234"/>
        <v>0</v>
      </c>
      <c r="AA690" s="44"/>
      <c r="AB690" s="44">
        <f t="shared" si="234"/>
        <v>2000</v>
      </c>
      <c r="AC690" s="44">
        <f t="shared" si="234"/>
        <v>0</v>
      </c>
      <c r="AD690" s="44">
        <f t="shared" si="234"/>
        <v>0</v>
      </c>
      <c r="AE690" s="44">
        <f t="shared" si="234"/>
        <v>0</v>
      </c>
      <c r="AF690" s="44">
        <f t="shared" si="234"/>
        <v>0</v>
      </c>
      <c r="AG690" s="44">
        <f t="shared" si="234"/>
        <v>0</v>
      </c>
      <c r="AH690" s="44">
        <f t="shared" si="234"/>
        <v>0</v>
      </c>
      <c r="AI690" s="44">
        <f t="shared" si="234"/>
        <v>0</v>
      </c>
      <c r="AJ690" s="44">
        <f t="shared" si="234"/>
        <v>0</v>
      </c>
      <c r="AK690" s="44">
        <f t="shared" si="234"/>
        <v>2000</v>
      </c>
      <c r="AL690" s="15"/>
    </row>
    <row r="691" spans="1:38" s="78" customFormat="1" ht="33" x14ac:dyDescent="0.2">
      <c r="A691" s="218"/>
      <c r="B691" s="199"/>
      <c r="C691" s="73" t="s">
        <v>717</v>
      </c>
      <c r="D691" s="47"/>
      <c r="E691" s="56">
        <v>2</v>
      </c>
      <c r="F691" s="86" t="s">
        <v>197</v>
      </c>
      <c r="G691" s="113" t="s">
        <v>30</v>
      </c>
      <c r="H691" s="113" t="s">
        <v>31</v>
      </c>
      <c r="I691" s="117" t="s">
        <v>32</v>
      </c>
      <c r="J691" s="74" t="s">
        <v>33</v>
      </c>
      <c r="K691" s="55">
        <v>1000</v>
      </c>
      <c r="L691" s="55">
        <v>2000</v>
      </c>
      <c r="M691" s="55"/>
      <c r="N691" s="51"/>
      <c r="O691" s="51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143">
        <f t="shared" ref="AA691" si="235">E691-M691-O691-Q691-S691-U691-W691</f>
        <v>2</v>
      </c>
      <c r="AB691" s="143">
        <f>L691-N691-P691-R691-T691-V691-X691</f>
        <v>2000</v>
      </c>
      <c r="AC691" s="143"/>
      <c r="AD691" s="52"/>
      <c r="AE691" s="52"/>
      <c r="AF691" s="52"/>
      <c r="AG691" s="52"/>
      <c r="AH691" s="53"/>
      <c r="AI691" s="53"/>
      <c r="AJ691" s="151"/>
      <c r="AK691" s="147">
        <f t="shared" si="215"/>
        <v>2000</v>
      </c>
      <c r="AL691" s="15"/>
    </row>
    <row r="692" spans="1:38" s="78" customFormat="1" ht="23.1" customHeight="1" x14ac:dyDescent="0.2">
      <c r="A692" s="218"/>
      <c r="B692" s="192">
        <v>359</v>
      </c>
      <c r="C692" s="27" t="s">
        <v>718</v>
      </c>
      <c r="D692" s="28"/>
      <c r="E692" s="34"/>
      <c r="F692" s="29"/>
      <c r="G692" s="129"/>
      <c r="H692" s="130"/>
      <c r="I692" s="131"/>
      <c r="J692" s="31"/>
      <c r="K692" s="34"/>
      <c r="L692" s="35">
        <f>L693</f>
        <v>17400</v>
      </c>
      <c r="M692" s="35">
        <f t="shared" ref="M692:AK693" si="236">M693</f>
        <v>0</v>
      </c>
      <c r="N692" s="35">
        <f t="shared" si="236"/>
        <v>0</v>
      </c>
      <c r="O692" s="35">
        <f t="shared" si="236"/>
        <v>0</v>
      </c>
      <c r="P692" s="35">
        <f t="shared" si="236"/>
        <v>0</v>
      </c>
      <c r="Q692" s="35">
        <f t="shared" si="236"/>
        <v>0</v>
      </c>
      <c r="R692" s="35">
        <f t="shared" si="236"/>
        <v>0</v>
      </c>
      <c r="S692" s="35">
        <f t="shared" si="236"/>
        <v>0</v>
      </c>
      <c r="T692" s="35">
        <f t="shared" si="236"/>
        <v>0</v>
      </c>
      <c r="U692" s="35">
        <f t="shared" si="236"/>
        <v>0</v>
      </c>
      <c r="V692" s="35">
        <f t="shared" si="236"/>
        <v>0</v>
      </c>
      <c r="W692" s="35">
        <f t="shared" si="236"/>
        <v>0</v>
      </c>
      <c r="X692" s="35">
        <f t="shared" si="236"/>
        <v>0</v>
      </c>
      <c r="Y692" s="35">
        <f t="shared" si="236"/>
        <v>0</v>
      </c>
      <c r="Z692" s="35">
        <f t="shared" si="236"/>
        <v>0</v>
      </c>
      <c r="AA692" s="35"/>
      <c r="AB692" s="35">
        <f t="shared" si="236"/>
        <v>17400</v>
      </c>
      <c r="AC692" s="35">
        <f t="shared" si="236"/>
        <v>0</v>
      </c>
      <c r="AD692" s="35">
        <f t="shared" si="236"/>
        <v>0</v>
      </c>
      <c r="AE692" s="35">
        <f t="shared" si="236"/>
        <v>0</v>
      </c>
      <c r="AF692" s="35">
        <f t="shared" si="236"/>
        <v>0</v>
      </c>
      <c r="AG692" s="35">
        <f t="shared" si="236"/>
        <v>0</v>
      </c>
      <c r="AH692" s="35">
        <f t="shared" si="236"/>
        <v>0</v>
      </c>
      <c r="AI692" s="35">
        <f t="shared" si="236"/>
        <v>0</v>
      </c>
      <c r="AJ692" s="35">
        <f t="shared" si="236"/>
        <v>0</v>
      </c>
      <c r="AK692" s="35">
        <f t="shared" si="236"/>
        <v>17400</v>
      </c>
      <c r="AL692" s="15"/>
    </row>
    <row r="693" spans="1:38" s="78" customFormat="1" ht="23.1" customHeight="1" x14ac:dyDescent="0.2">
      <c r="A693" s="218"/>
      <c r="B693" s="193">
        <v>35901</v>
      </c>
      <c r="C693" s="37" t="s">
        <v>719</v>
      </c>
      <c r="D693" s="38"/>
      <c r="E693" s="43"/>
      <c r="F693" s="39"/>
      <c r="G693" s="114"/>
      <c r="H693" s="115"/>
      <c r="I693" s="116"/>
      <c r="J693" s="41"/>
      <c r="K693" s="43"/>
      <c r="L693" s="44">
        <f>L694</f>
        <v>17400</v>
      </c>
      <c r="M693" s="44">
        <f t="shared" si="236"/>
        <v>0</v>
      </c>
      <c r="N693" s="44">
        <f t="shared" si="236"/>
        <v>0</v>
      </c>
      <c r="O693" s="44">
        <f t="shared" si="236"/>
        <v>0</v>
      </c>
      <c r="P693" s="44">
        <f t="shared" si="236"/>
        <v>0</v>
      </c>
      <c r="Q693" s="44">
        <f t="shared" si="236"/>
        <v>0</v>
      </c>
      <c r="R693" s="44">
        <f t="shared" si="236"/>
        <v>0</v>
      </c>
      <c r="S693" s="44">
        <f t="shared" si="236"/>
        <v>0</v>
      </c>
      <c r="T693" s="44">
        <f t="shared" si="236"/>
        <v>0</v>
      </c>
      <c r="U693" s="44">
        <f t="shared" si="236"/>
        <v>0</v>
      </c>
      <c r="V693" s="44">
        <f t="shared" si="236"/>
        <v>0</v>
      </c>
      <c r="W693" s="44">
        <f t="shared" si="236"/>
        <v>0</v>
      </c>
      <c r="X693" s="44">
        <f t="shared" si="236"/>
        <v>0</v>
      </c>
      <c r="Y693" s="44">
        <f t="shared" si="236"/>
        <v>0</v>
      </c>
      <c r="Z693" s="44">
        <f t="shared" si="236"/>
        <v>0</v>
      </c>
      <c r="AA693" s="44"/>
      <c r="AB693" s="44">
        <f t="shared" si="236"/>
        <v>17400</v>
      </c>
      <c r="AC693" s="44">
        <f t="shared" si="236"/>
        <v>0</v>
      </c>
      <c r="AD693" s="44">
        <f t="shared" si="236"/>
        <v>0</v>
      </c>
      <c r="AE693" s="44">
        <f t="shared" si="236"/>
        <v>0</v>
      </c>
      <c r="AF693" s="44">
        <f t="shared" si="236"/>
        <v>0</v>
      </c>
      <c r="AG693" s="44">
        <f t="shared" si="236"/>
        <v>0</v>
      </c>
      <c r="AH693" s="44">
        <f t="shared" si="236"/>
        <v>0</v>
      </c>
      <c r="AI693" s="44">
        <f t="shared" si="236"/>
        <v>0</v>
      </c>
      <c r="AJ693" s="44">
        <f t="shared" si="236"/>
        <v>0</v>
      </c>
      <c r="AK693" s="44">
        <f t="shared" si="236"/>
        <v>17400</v>
      </c>
      <c r="AL693" s="15"/>
    </row>
    <row r="694" spans="1:38" s="78" customFormat="1" ht="33" x14ac:dyDescent="0.2">
      <c r="A694" s="218"/>
      <c r="B694" s="202"/>
      <c r="C694" s="73" t="s">
        <v>720</v>
      </c>
      <c r="D694" s="47"/>
      <c r="E694" s="56">
        <v>6</v>
      </c>
      <c r="F694" s="49" t="s">
        <v>197</v>
      </c>
      <c r="G694" s="113" t="s">
        <v>30</v>
      </c>
      <c r="H694" s="113" t="s">
        <v>31</v>
      </c>
      <c r="I694" s="117" t="s">
        <v>32</v>
      </c>
      <c r="J694" s="74" t="s">
        <v>33</v>
      </c>
      <c r="K694" s="55">
        <v>2900</v>
      </c>
      <c r="L694" s="55">
        <v>17400</v>
      </c>
      <c r="M694" s="55"/>
      <c r="N694" s="51"/>
      <c r="O694" s="51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143">
        <f t="shared" ref="AA694" si="237">E694-M694-O694-Q694-S694-U694-W694</f>
        <v>6</v>
      </c>
      <c r="AB694" s="143">
        <f>L694-N694-P694-R694-T694-V694-X694</f>
        <v>17400</v>
      </c>
      <c r="AC694" s="143"/>
      <c r="AD694" s="52"/>
      <c r="AE694" s="52"/>
      <c r="AF694" s="52"/>
      <c r="AG694" s="52"/>
      <c r="AH694" s="53"/>
      <c r="AI694" s="53"/>
      <c r="AJ694" s="151"/>
      <c r="AK694" s="147">
        <f t="shared" ref="AK694:AK723" si="238">N694+P694+R694+T694+V694+X694+Z694+AB694+AD694+AF694+AH694+AJ694</f>
        <v>17400</v>
      </c>
      <c r="AL694" s="15"/>
    </row>
    <row r="695" spans="1:38" s="78" customFormat="1" ht="23.1" customHeight="1" x14ac:dyDescent="0.2">
      <c r="A695" s="218"/>
      <c r="B695" s="191">
        <v>3700</v>
      </c>
      <c r="C695" s="18" t="s">
        <v>721</v>
      </c>
      <c r="D695" s="19"/>
      <c r="E695" s="24"/>
      <c r="F695" s="20"/>
      <c r="G695" s="132"/>
      <c r="H695" s="133"/>
      <c r="I695" s="134"/>
      <c r="J695" s="22"/>
      <c r="K695" s="24"/>
      <c r="L695" s="25">
        <f>L696+L699+L702</f>
        <v>0</v>
      </c>
      <c r="M695" s="25">
        <f t="shared" ref="M695:AK695" si="239">M696+M699+M702</f>
        <v>0</v>
      </c>
      <c r="N695" s="25">
        <f t="shared" si="239"/>
        <v>0</v>
      </c>
      <c r="O695" s="25">
        <f t="shared" si="239"/>
        <v>0</v>
      </c>
      <c r="P695" s="25">
        <f t="shared" si="239"/>
        <v>0</v>
      </c>
      <c r="Q695" s="25">
        <f t="shared" si="239"/>
        <v>0</v>
      </c>
      <c r="R695" s="25">
        <f t="shared" si="239"/>
        <v>0</v>
      </c>
      <c r="S695" s="25">
        <f t="shared" si="239"/>
        <v>0</v>
      </c>
      <c r="T695" s="25">
        <f t="shared" si="239"/>
        <v>0</v>
      </c>
      <c r="U695" s="25">
        <f t="shared" si="239"/>
        <v>0</v>
      </c>
      <c r="V695" s="25">
        <f t="shared" si="239"/>
        <v>0</v>
      </c>
      <c r="W695" s="25">
        <f t="shared" si="239"/>
        <v>0</v>
      </c>
      <c r="X695" s="25">
        <f t="shared" si="239"/>
        <v>0</v>
      </c>
      <c r="Y695" s="25">
        <f t="shared" si="239"/>
        <v>0</v>
      </c>
      <c r="Z695" s="25">
        <f t="shared" si="239"/>
        <v>0</v>
      </c>
      <c r="AA695" s="25"/>
      <c r="AB695" s="25">
        <f t="shared" si="239"/>
        <v>0</v>
      </c>
      <c r="AC695" s="25">
        <f t="shared" si="239"/>
        <v>0</v>
      </c>
      <c r="AD695" s="25">
        <f t="shared" si="239"/>
        <v>0</v>
      </c>
      <c r="AE695" s="25">
        <f t="shared" si="239"/>
        <v>0</v>
      </c>
      <c r="AF695" s="25">
        <f t="shared" si="239"/>
        <v>0</v>
      </c>
      <c r="AG695" s="25">
        <f t="shared" si="239"/>
        <v>0</v>
      </c>
      <c r="AH695" s="25">
        <f t="shared" si="239"/>
        <v>0</v>
      </c>
      <c r="AI695" s="25">
        <f t="shared" si="239"/>
        <v>0</v>
      </c>
      <c r="AJ695" s="25">
        <f t="shared" si="239"/>
        <v>0</v>
      </c>
      <c r="AK695" s="25">
        <f t="shared" si="239"/>
        <v>0</v>
      </c>
      <c r="AL695" s="15"/>
    </row>
    <row r="696" spans="1:38" s="78" customFormat="1" ht="23.1" customHeight="1" x14ac:dyDescent="0.2">
      <c r="A696" s="218"/>
      <c r="B696" s="192">
        <v>371</v>
      </c>
      <c r="C696" s="27" t="s">
        <v>722</v>
      </c>
      <c r="D696" s="28"/>
      <c r="E696" s="34"/>
      <c r="F696" s="29"/>
      <c r="G696" s="129"/>
      <c r="H696" s="130"/>
      <c r="I696" s="131"/>
      <c r="J696" s="31"/>
      <c r="K696" s="34"/>
      <c r="L696" s="35">
        <f>L697</f>
        <v>0</v>
      </c>
      <c r="M696" s="35">
        <f t="shared" ref="M696:AK697" si="240">M697</f>
        <v>0</v>
      </c>
      <c r="N696" s="35">
        <f t="shared" si="240"/>
        <v>0</v>
      </c>
      <c r="O696" s="35">
        <f t="shared" si="240"/>
        <v>0</v>
      </c>
      <c r="P696" s="35">
        <f t="shared" si="240"/>
        <v>0</v>
      </c>
      <c r="Q696" s="35">
        <f t="shared" si="240"/>
        <v>0</v>
      </c>
      <c r="R696" s="35">
        <f t="shared" si="240"/>
        <v>0</v>
      </c>
      <c r="S696" s="35">
        <f t="shared" si="240"/>
        <v>0</v>
      </c>
      <c r="T696" s="35">
        <f t="shared" si="240"/>
        <v>0</v>
      </c>
      <c r="U696" s="35">
        <f t="shared" si="240"/>
        <v>0</v>
      </c>
      <c r="V696" s="35">
        <f t="shared" si="240"/>
        <v>0</v>
      </c>
      <c r="W696" s="35">
        <f t="shared" si="240"/>
        <v>0</v>
      </c>
      <c r="X696" s="35">
        <f t="shared" si="240"/>
        <v>0</v>
      </c>
      <c r="Y696" s="35">
        <f t="shared" si="240"/>
        <v>0</v>
      </c>
      <c r="Z696" s="35">
        <f t="shared" si="240"/>
        <v>0</v>
      </c>
      <c r="AA696" s="35"/>
      <c r="AB696" s="35">
        <f t="shared" si="240"/>
        <v>0</v>
      </c>
      <c r="AC696" s="35">
        <f t="shared" si="240"/>
        <v>0</v>
      </c>
      <c r="AD696" s="35">
        <f t="shared" si="240"/>
        <v>0</v>
      </c>
      <c r="AE696" s="35">
        <f t="shared" si="240"/>
        <v>0</v>
      </c>
      <c r="AF696" s="35">
        <f t="shared" si="240"/>
        <v>0</v>
      </c>
      <c r="AG696" s="35">
        <f t="shared" si="240"/>
        <v>0</v>
      </c>
      <c r="AH696" s="35">
        <f t="shared" si="240"/>
        <v>0</v>
      </c>
      <c r="AI696" s="35">
        <f t="shared" si="240"/>
        <v>0</v>
      </c>
      <c r="AJ696" s="35">
        <f t="shared" si="240"/>
        <v>0</v>
      </c>
      <c r="AK696" s="35">
        <f t="shared" si="240"/>
        <v>0</v>
      </c>
      <c r="AL696" s="15"/>
    </row>
    <row r="697" spans="1:38" s="78" customFormat="1" ht="23.1" customHeight="1" x14ac:dyDescent="0.2">
      <c r="A697" s="218"/>
      <c r="B697" s="193">
        <v>37101</v>
      </c>
      <c r="C697" s="37" t="s">
        <v>722</v>
      </c>
      <c r="D697" s="38"/>
      <c r="E697" s="43"/>
      <c r="F697" s="39"/>
      <c r="G697" s="114"/>
      <c r="H697" s="115"/>
      <c r="I697" s="116"/>
      <c r="J697" s="41"/>
      <c r="K697" s="43"/>
      <c r="L697" s="44">
        <f>L698</f>
        <v>0</v>
      </c>
      <c r="M697" s="44">
        <f t="shared" si="240"/>
        <v>0</v>
      </c>
      <c r="N697" s="44">
        <f t="shared" si="240"/>
        <v>0</v>
      </c>
      <c r="O697" s="44">
        <f t="shared" si="240"/>
        <v>0</v>
      </c>
      <c r="P697" s="44">
        <f t="shared" si="240"/>
        <v>0</v>
      </c>
      <c r="Q697" s="44">
        <f t="shared" si="240"/>
        <v>0</v>
      </c>
      <c r="R697" s="44">
        <f t="shared" si="240"/>
        <v>0</v>
      </c>
      <c r="S697" s="44">
        <f t="shared" si="240"/>
        <v>0</v>
      </c>
      <c r="T697" s="44">
        <f t="shared" si="240"/>
        <v>0</v>
      </c>
      <c r="U697" s="44">
        <f t="shared" si="240"/>
        <v>0</v>
      </c>
      <c r="V697" s="44">
        <f t="shared" si="240"/>
        <v>0</v>
      </c>
      <c r="W697" s="44">
        <f t="shared" si="240"/>
        <v>0</v>
      </c>
      <c r="X697" s="44">
        <f t="shared" si="240"/>
        <v>0</v>
      </c>
      <c r="Y697" s="44">
        <f t="shared" si="240"/>
        <v>0</v>
      </c>
      <c r="Z697" s="44">
        <f t="shared" si="240"/>
        <v>0</v>
      </c>
      <c r="AA697" s="44"/>
      <c r="AB697" s="44">
        <f t="shared" si="240"/>
        <v>0</v>
      </c>
      <c r="AC697" s="44">
        <f t="shared" si="240"/>
        <v>0</v>
      </c>
      <c r="AD697" s="44">
        <f t="shared" si="240"/>
        <v>0</v>
      </c>
      <c r="AE697" s="44">
        <f t="shared" si="240"/>
        <v>0</v>
      </c>
      <c r="AF697" s="44">
        <f t="shared" si="240"/>
        <v>0</v>
      </c>
      <c r="AG697" s="44">
        <f t="shared" si="240"/>
        <v>0</v>
      </c>
      <c r="AH697" s="44">
        <f t="shared" si="240"/>
        <v>0</v>
      </c>
      <c r="AI697" s="44">
        <f t="shared" si="240"/>
        <v>0</v>
      </c>
      <c r="AJ697" s="44">
        <f t="shared" si="240"/>
        <v>0</v>
      </c>
      <c r="AK697" s="44">
        <f t="shared" si="240"/>
        <v>0</v>
      </c>
      <c r="AL697" s="15"/>
    </row>
    <row r="698" spans="1:38" s="78" customFormat="1" ht="33" x14ac:dyDescent="0.2">
      <c r="A698" s="218"/>
      <c r="B698" s="199"/>
      <c r="C698" s="73" t="s">
        <v>723</v>
      </c>
      <c r="D698" s="47"/>
      <c r="E698" s="56"/>
      <c r="F698" s="86" t="s">
        <v>197</v>
      </c>
      <c r="G698" s="113" t="s">
        <v>30</v>
      </c>
      <c r="H698" s="113" t="s">
        <v>31</v>
      </c>
      <c r="I698" s="117" t="s">
        <v>32</v>
      </c>
      <c r="J698" s="74" t="s">
        <v>33</v>
      </c>
      <c r="K698" s="55">
        <v>5000</v>
      </c>
      <c r="L698" s="55"/>
      <c r="M698" s="55"/>
      <c r="N698" s="51"/>
      <c r="O698" s="51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143">
        <f t="shared" ref="AA698" si="241">E698-M698-O698-Q698-S698-U698-W698</f>
        <v>0</v>
      </c>
      <c r="AB698" s="143">
        <f>L698-N698-P698-R698-T698-V698-X698</f>
        <v>0</v>
      </c>
      <c r="AC698" s="143"/>
      <c r="AD698" s="52"/>
      <c r="AE698" s="52"/>
      <c r="AF698" s="52"/>
      <c r="AG698" s="52"/>
      <c r="AH698" s="53"/>
      <c r="AI698" s="53"/>
      <c r="AJ698" s="151"/>
      <c r="AK698" s="147">
        <f t="shared" si="238"/>
        <v>0</v>
      </c>
      <c r="AL698" s="15"/>
    </row>
    <row r="699" spans="1:38" s="78" customFormat="1" ht="23.1" customHeight="1" x14ac:dyDescent="0.2">
      <c r="A699" s="218"/>
      <c r="B699" s="192">
        <v>372</v>
      </c>
      <c r="C699" s="27" t="s">
        <v>724</v>
      </c>
      <c r="D699" s="28"/>
      <c r="E699" s="34"/>
      <c r="F699" s="29"/>
      <c r="G699" s="129"/>
      <c r="H699" s="130"/>
      <c r="I699" s="131"/>
      <c r="J699" s="31"/>
      <c r="K699" s="34"/>
      <c r="L699" s="35">
        <f>L700</f>
        <v>0</v>
      </c>
      <c r="M699" s="35">
        <f t="shared" ref="M699:AK700" si="242">M700</f>
        <v>0</v>
      </c>
      <c r="N699" s="35">
        <f t="shared" si="242"/>
        <v>0</v>
      </c>
      <c r="O699" s="35">
        <f t="shared" si="242"/>
        <v>0</v>
      </c>
      <c r="P699" s="35">
        <f t="shared" si="242"/>
        <v>0</v>
      </c>
      <c r="Q699" s="35">
        <f t="shared" si="242"/>
        <v>0</v>
      </c>
      <c r="R699" s="35">
        <f t="shared" si="242"/>
        <v>0</v>
      </c>
      <c r="S699" s="35">
        <f t="shared" si="242"/>
        <v>0</v>
      </c>
      <c r="T699" s="35">
        <f t="shared" si="242"/>
        <v>0</v>
      </c>
      <c r="U699" s="35">
        <f t="shared" si="242"/>
        <v>0</v>
      </c>
      <c r="V699" s="35">
        <f t="shared" si="242"/>
        <v>0</v>
      </c>
      <c r="W699" s="35">
        <f t="shared" si="242"/>
        <v>0</v>
      </c>
      <c r="X699" s="35">
        <f t="shared" si="242"/>
        <v>0</v>
      </c>
      <c r="Y699" s="35">
        <f t="shared" si="242"/>
        <v>0</v>
      </c>
      <c r="Z699" s="35">
        <f t="shared" si="242"/>
        <v>0</v>
      </c>
      <c r="AA699" s="35">
        <f t="shared" si="242"/>
        <v>0</v>
      </c>
      <c r="AB699" s="35">
        <f t="shared" si="242"/>
        <v>0</v>
      </c>
      <c r="AC699" s="35">
        <f t="shared" si="242"/>
        <v>0</v>
      </c>
      <c r="AD699" s="35">
        <f t="shared" si="242"/>
        <v>0</v>
      </c>
      <c r="AE699" s="35">
        <f t="shared" si="242"/>
        <v>0</v>
      </c>
      <c r="AF699" s="35">
        <f t="shared" si="242"/>
        <v>0</v>
      </c>
      <c r="AG699" s="35">
        <f t="shared" si="242"/>
        <v>0</v>
      </c>
      <c r="AH699" s="35">
        <f t="shared" si="242"/>
        <v>0</v>
      </c>
      <c r="AI699" s="35">
        <f t="shared" si="242"/>
        <v>0</v>
      </c>
      <c r="AJ699" s="35">
        <f t="shared" si="242"/>
        <v>0</v>
      </c>
      <c r="AK699" s="35">
        <f t="shared" si="242"/>
        <v>0</v>
      </c>
      <c r="AL699" s="15"/>
    </row>
    <row r="700" spans="1:38" s="78" customFormat="1" ht="23.1" customHeight="1" x14ac:dyDescent="0.2">
      <c r="A700" s="218"/>
      <c r="B700" s="193">
        <v>37201</v>
      </c>
      <c r="C700" s="37" t="s">
        <v>724</v>
      </c>
      <c r="D700" s="38"/>
      <c r="E700" s="43"/>
      <c r="F700" s="39"/>
      <c r="G700" s="114"/>
      <c r="H700" s="115"/>
      <c r="I700" s="116"/>
      <c r="J700" s="41"/>
      <c r="K700" s="43"/>
      <c r="L700" s="44">
        <f>L701</f>
        <v>0</v>
      </c>
      <c r="M700" s="44">
        <f t="shared" si="242"/>
        <v>0</v>
      </c>
      <c r="N700" s="44">
        <f t="shared" si="242"/>
        <v>0</v>
      </c>
      <c r="O700" s="44">
        <f t="shared" si="242"/>
        <v>0</v>
      </c>
      <c r="P700" s="44">
        <f t="shared" si="242"/>
        <v>0</v>
      </c>
      <c r="Q700" s="44">
        <f t="shared" si="242"/>
        <v>0</v>
      </c>
      <c r="R700" s="44">
        <f t="shared" si="242"/>
        <v>0</v>
      </c>
      <c r="S700" s="44">
        <f t="shared" si="242"/>
        <v>0</v>
      </c>
      <c r="T700" s="44">
        <f t="shared" si="242"/>
        <v>0</v>
      </c>
      <c r="U700" s="44">
        <f t="shared" si="242"/>
        <v>0</v>
      </c>
      <c r="V700" s="44">
        <f t="shared" si="242"/>
        <v>0</v>
      </c>
      <c r="W700" s="44">
        <f t="shared" si="242"/>
        <v>0</v>
      </c>
      <c r="X700" s="44">
        <f t="shared" si="242"/>
        <v>0</v>
      </c>
      <c r="Y700" s="44">
        <f t="shared" si="242"/>
        <v>0</v>
      </c>
      <c r="Z700" s="44">
        <f t="shared" si="242"/>
        <v>0</v>
      </c>
      <c r="AA700" s="44">
        <f t="shared" si="242"/>
        <v>0</v>
      </c>
      <c r="AB700" s="44">
        <f t="shared" si="242"/>
        <v>0</v>
      </c>
      <c r="AC700" s="44">
        <f t="shared" si="242"/>
        <v>0</v>
      </c>
      <c r="AD700" s="44">
        <f t="shared" si="242"/>
        <v>0</v>
      </c>
      <c r="AE700" s="44">
        <f t="shared" si="242"/>
        <v>0</v>
      </c>
      <c r="AF700" s="44">
        <f t="shared" si="242"/>
        <v>0</v>
      </c>
      <c r="AG700" s="44">
        <f t="shared" si="242"/>
        <v>0</v>
      </c>
      <c r="AH700" s="44">
        <f t="shared" si="242"/>
        <v>0</v>
      </c>
      <c r="AI700" s="44">
        <f t="shared" si="242"/>
        <v>0</v>
      </c>
      <c r="AJ700" s="44">
        <f t="shared" si="242"/>
        <v>0</v>
      </c>
      <c r="AK700" s="44">
        <f t="shared" si="242"/>
        <v>0</v>
      </c>
      <c r="AL700" s="15"/>
    </row>
    <row r="701" spans="1:38" s="78" customFormat="1" ht="33" x14ac:dyDescent="0.2">
      <c r="A701" s="218"/>
      <c r="B701" s="199"/>
      <c r="C701" s="73" t="s">
        <v>725</v>
      </c>
      <c r="D701" s="47"/>
      <c r="E701" s="56">
        <v>0</v>
      </c>
      <c r="F701" s="86" t="s">
        <v>197</v>
      </c>
      <c r="G701" s="113" t="s">
        <v>30</v>
      </c>
      <c r="H701" s="113" t="s">
        <v>31</v>
      </c>
      <c r="I701" s="117" t="s">
        <v>32</v>
      </c>
      <c r="J701" s="74" t="s">
        <v>33</v>
      </c>
      <c r="K701" s="55">
        <v>125</v>
      </c>
      <c r="L701" s="55"/>
      <c r="M701" s="55"/>
      <c r="N701" s="51"/>
      <c r="O701" s="51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143">
        <f t="shared" ref="AA701" si="243">E701-M701-O701-Q701-S701-U701-W701</f>
        <v>0</v>
      </c>
      <c r="AB701" s="143">
        <f>L701-N701-P701-R701-T701-V701-X701</f>
        <v>0</v>
      </c>
      <c r="AC701" s="143"/>
      <c r="AD701" s="52"/>
      <c r="AE701" s="52"/>
      <c r="AF701" s="52"/>
      <c r="AG701" s="52"/>
      <c r="AH701" s="53"/>
      <c r="AI701" s="53"/>
      <c r="AJ701" s="151"/>
      <c r="AK701" s="147">
        <f t="shared" si="238"/>
        <v>0</v>
      </c>
      <c r="AL701" s="15"/>
    </row>
    <row r="702" spans="1:38" s="78" customFormat="1" ht="23.1" customHeight="1" x14ac:dyDescent="0.2">
      <c r="A702" s="218"/>
      <c r="B702" s="192">
        <v>375</v>
      </c>
      <c r="C702" s="27" t="s">
        <v>726</v>
      </c>
      <c r="D702" s="28"/>
      <c r="E702" s="34"/>
      <c r="F702" s="29"/>
      <c r="G702" s="129"/>
      <c r="H702" s="130"/>
      <c r="I702" s="131"/>
      <c r="J702" s="31"/>
      <c r="K702" s="34"/>
      <c r="L702" s="35">
        <f>L703</f>
        <v>0</v>
      </c>
      <c r="M702" s="35">
        <f t="shared" ref="M702:AK703" si="244">M703</f>
        <v>0</v>
      </c>
      <c r="N702" s="35">
        <f t="shared" si="244"/>
        <v>0</v>
      </c>
      <c r="O702" s="35">
        <f t="shared" si="244"/>
        <v>0</v>
      </c>
      <c r="P702" s="35">
        <f t="shared" si="244"/>
        <v>0</v>
      </c>
      <c r="Q702" s="35">
        <f t="shared" si="244"/>
        <v>0</v>
      </c>
      <c r="R702" s="35">
        <f t="shared" si="244"/>
        <v>0</v>
      </c>
      <c r="S702" s="35">
        <f t="shared" si="244"/>
        <v>0</v>
      </c>
      <c r="T702" s="35">
        <f t="shared" si="244"/>
        <v>0</v>
      </c>
      <c r="U702" s="35">
        <f t="shared" si="244"/>
        <v>0</v>
      </c>
      <c r="V702" s="35">
        <f t="shared" si="244"/>
        <v>0</v>
      </c>
      <c r="W702" s="35">
        <f t="shared" si="244"/>
        <v>0</v>
      </c>
      <c r="X702" s="35">
        <f t="shared" si="244"/>
        <v>0</v>
      </c>
      <c r="Y702" s="35">
        <f t="shared" si="244"/>
        <v>0</v>
      </c>
      <c r="Z702" s="35">
        <f t="shared" si="244"/>
        <v>0</v>
      </c>
      <c r="AA702" s="35">
        <f t="shared" si="244"/>
        <v>0</v>
      </c>
      <c r="AB702" s="35">
        <f t="shared" si="244"/>
        <v>0</v>
      </c>
      <c r="AC702" s="35">
        <f t="shared" si="244"/>
        <v>0</v>
      </c>
      <c r="AD702" s="35">
        <f t="shared" si="244"/>
        <v>0</v>
      </c>
      <c r="AE702" s="35">
        <f t="shared" si="244"/>
        <v>0</v>
      </c>
      <c r="AF702" s="35">
        <f t="shared" si="244"/>
        <v>0</v>
      </c>
      <c r="AG702" s="35">
        <f t="shared" si="244"/>
        <v>0</v>
      </c>
      <c r="AH702" s="35">
        <f t="shared" si="244"/>
        <v>0</v>
      </c>
      <c r="AI702" s="35">
        <f t="shared" si="244"/>
        <v>0</v>
      </c>
      <c r="AJ702" s="35">
        <f t="shared" si="244"/>
        <v>0</v>
      </c>
      <c r="AK702" s="35">
        <f t="shared" si="244"/>
        <v>0</v>
      </c>
      <c r="AL702" s="15"/>
    </row>
    <row r="703" spans="1:38" s="78" customFormat="1" ht="23.1" customHeight="1" x14ac:dyDescent="0.2">
      <c r="A703" s="218"/>
      <c r="B703" s="193">
        <v>37501</v>
      </c>
      <c r="C703" s="37" t="s">
        <v>726</v>
      </c>
      <c r="D703" s="38"/>
      <c r="E703" s="43"/>
      <c r="F703" s="39"/>
      <c r="G703" s="114"/>
      <c r="H703" s="115"/>
      <c r="I703" s="116"/>
      <c r="J703" s="41"/>
      <c r="K703" s="43"/>
      <c r="L703" s="44">
        <f>L704</f>
        <v>0</v>
      </c>
      <c r="M703" s="44">
        <f t="shared" si="244"/>
        <v>0</v>
      </c>
      <c r="N703" s="44">
        <f t="shared" si="244"/>
        <v>0</v>
      </c>
      <c r="O703" s="44">
        <f t="shared" si="244"/>
        <v>0</v>
      </c>
      <c r="P703" s="44">
        <f t="shared" si="244"/>
        <v>0</v>
      </c>
      <c r="Q703" s="44">
        <f t="shared" si="244"/>
        <v>0</v>
      </c>
      <c r="R703" s="44">
        <f t="shared" si="244"/>
        <v>0</v>
      </c>
      <c r="S703" s="44">
        <f t="shared" si="244"/>
        <v>0</v>
      </c>
      <c r="T703" s="44">
        <f t="shared" si="244"/>
        <v>0</v>
      </c>
      <c r="U703" s="44">
        <f t="shared" si="244"/>
        <v>0</v>
      </c>
      <c r="V703" s="44">
        <f t="shared" si="244"/>
        <v>0</v>
      </c>
      <c r="W703" s="44">
        <f t="shared" si="244"/>
        <v>0</v>
      </c>
      <c r="X703" s="44">
        <f t="shared" si="244"/>
        <v>0</v>
      </c>
      <c r="Y703" s="44">
        <f t="shared" si="244"/>
        <v>0</v>
      </c>
      <c r="Z703" s="44">
        <f t="shared" si="244"/>
        <v>0</v>
      </c>
      <c r="AA703" s="44">
        <f t="shared" si="244"/>
        <v>0</v>
      </c>
      <c r="AB703" s="44">
        <f t="shared" si="244"/>
        <v>0</v>
      </c>
      <c r="AC703" s="44">
        <f t="shared" si="244"/>
        <v>0</v>
      </c>
      <c r="AD703" s="44">
        <f t="shared" si="244"/>
        <v>0</v>
      </c>
      <c r="AE703" s="44">
        <f t="shared" si="244"/>
        <v>0</v>
      </c>
      <c r="AF703" s="44">
        <f t="shared" si="244"/>
        <v>0</v>
      </c>
      <c r="AG703" s="44">
        <f t="shared" si="244"/>
        <v>0</v>
      </c>
      <c r="AH703" s="44">
        <f t="shared" si="244"/>
        <v>0</v>
      </c>
      <c r="AI703" s="44">
        <f t="shared" si="244"/>
        <v>0</v>
      </c>
      <c r="AJ703" s="44">
        <f t="shared" si="244"/>
        <v>0</v>
      </c>
      <c r="AK703" s="44">
        <f t="shared" si="244"/>
        <v>0</v>
      </c>
      <c r="AL703" s="15"/>
    </row>
    <row r="704" spans="1:38" s="78" customFormat="1" ht="33" x14ac:dyDescent="0.2">
      <c r="A704" s="218"/>
      <c r="B704" s="199"/>
      <c r="C704" s="73" t="s">
        <v>727</v>
      </c>
      <c r="D704" s="47"/>
      <c r="E704" s="56"/>
      <c r="F704" s="86" t="s">
        <v>197</v>
      </c>
      <c r="G704" s="113" t="s">
        <v>30</v>
      </c>
      <c r="H704" s="113" t="s">
        <v>31</v>
      </c>
      <c r="I704" s="117" t="s">
        <v>32</v>
      </c>
      <c r="J704" s="74" t="s">
        <v>33</v>
      </c>
      <c r="K704" s="55">
        <v>2500</v>
      </c>
      <c r="L704" s="55"/>
      <c r="M704" s="55"/>
      <c r="N704" s="51"/>
      <c r="O704" s="51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143">
        <f t="shared" ref="AA704" si="245">E704-M704-O704-Q704-S704-U704-W704</f>
        <v>0</v>
      </c>
      <c r="AB704" s="143">
        <f>L704-N704-P704-R704-T704-V704-X704</f>
        <v>0</v>
      </c>
      <c r="AC704" s="143"/>
      <c r="AD704" s="52"/>
      <c r="AE704" s="52"/>
      <c r="AF704" s="52"/>
      <c r="AG704" s="52"/>
      <c r="AH704" s="53"/>
      <c r="AI704" s="53"/>
      <c r="AJ704" s="151"/>
      <c r="AK704" s="147">
        <f t="shared" si="238"/>
        <v>0</v>
      </c>
      <c r="AL704" s="15"/>
    </row>
    <row r="705" spans="1:38" s="78" customFormat="1" ht="23.1" customHeight="1" x14ac:dyDescent="0.2">
      <c r="A705" s="218"/>
      <c r="B705" s="191">
        <v>3800</v>
      </c>
      <c r="C705" s="18" t="s">
        <v>728</v>
      </c>
      <c r="D705" s="19"/>
      <c r="E705" s="24"/>
      <c r="F705" s="20"/>
      <c r="G705" s="132"/>
      <c r="H705" s="133"/>
      <c r="I705" s="134"/>
      <c r="J705" s="22"/>
      <c r="K705" s="24"/>
      <c r="L705" s="25">
        <f>L706</f>
        <v>0</v>
      </c>
      <c r="M705" s="25">
        <f t="shared" ref="M705:AK707" si="246">M706</f>
        <v>0</v>
      </c>
      <c r="N705" s="25">
        <f t="shared" si="246"/>
        <v>0</v>
      </c>
      <c r="O705" s="25">
        <f t="shared" si="246"/>
        <v>0</v>
      </c>
      <c r="P705" s="25">
        <f t="shared" si="246"/>
        <v>0</v>
      </c>
      <c r="Q705" s="25">
        <f t="shared" si="246"/>
        <v>0</v>
      </c>
      <c r="R705" s="25">
        <f t="shared" si="246"/>
        <v>0</v>
      </c>
      <c r="S705" s="25">
        <f t="shared" si="246"/>
        <v>0</v>
      </c>
      <c r="T705" s="25">
        <f t="shared" si="246"/>
        <v>0</v>
      </c>
      <c r="U705" s="25">
        <f t="shared" si="246"/>
        <v>0</v>
      </c>
      <c r="V705" s="25">
        <f t="shared" si="246"/>
        <v>0</v>
      </c>
      <c r="W705" s="25">
        <f t="shared" si="246"/>
        <v>0</v>
      </c>
      <c r="X705" s="25">
        <f t="shared" si="246"/>
        <v>0</v>
      </c>
      <c r="Y705" s="25">
        <f t="shared" si="246"/>
        <v>0</v>
      </c>
      <c r="Z705" s="25">
        <f t="shared" si="246"/>
        <v>0</v>
      </c>
      <c r="AA705" s="25">
        <f t="shared" si="246"/>
        <v>0</v>
      </c>
      <c r="AB705" s="25">
        <f t="shared" si="246"/>
        <v>0</v>
      </c>
      <c r="AC705" s="25">
        <f t="shared" si="246"/>
        <v>0</v>
      </c>
      <c r="AD705" s="25">
        <f t="shared" si="246"/>
        <v>0</v>
      </c>
      <c r="AE705" s="25">
        <f t="shared" si="246"/>
        <v>0</v>
      </c>
      <c r="AF705" s="25">
        <f t="shared" si="246"/>
        <v>0</v>
      </c>
      <c r="AG705" s="25">
        <f t="shared" si="246"/>
        <v>0</v>
      </c>
      <c r="AH705" s="25">
        <f t="shared" si="246"/>
        <v>0</v>
      </c>
      <c r="AI705" s="25">
        <f t="shared" si="246"/>
        <v>0</v>
      </c>
      <c r="AJ705" s="25">
        <f t="shared" si="246"/>
        <v>0</v>
      </c>
      <c r="AK705" s="25">
        <f t="shared" si="246"/>
        <v>0</v>
      </c>
      <c r="AL705" s="15"/>
    </row>
    <row r="706" spans="1:38" s="78" customFormat="1" ht="23.1" customHeight="1" x14ac:dyDescent="0.2">
      <c r="A706" s="218"/>
      <c r="B706" s="192">
        <v>382</v>
      </c>
      <c r="C706" s="27" t="s">
        <v>728</v>
      </c>
      <c r="D706" s="28"/>
      <c r="E706" s="34"/>
      <c r="F706" s="29"/>
      <c r="G706" s="129"/>
      <c r="H706" s="130"/>
      <c r="I706" s="131"/>
      <c r="J706" s="31"/>
      <c r="K706" s="34"/>
      <c r="L706" s="35">
        <f>L707</f>
        <v>0</v>
      </c>
      <c r="M706" s="35">
        <f t="shared" si="246"/>
        <v>0</v>
      </c>
      <c r="N706" s="35">
        <f t="shared" si="246"/>
        <v>0</v>
      </c>
      <c r="O706" s="35">
        <f t="shared" si="246"/>
        <v>0</v>
      </c>
      <c r="P706" s="35">
        <f t="shared" si="246"/>
        <v>0</v>
      </c>
      <c r="Q706" s="35">
        <f t="shared" si="246"/>
        <v>0</v>
      </c>
      <c r="R706" s="35">
        <f t="shared" si="246"/>
        <v>0</v>
      </c>
      <c r="S706" s="35">
        <f t="shared" si="246"/>
        <v>0</v>
      </c>
      <c r="T706" s="35">
        <f t="shared" si="246"/>
        <v>0</v>
      </c>
      <c r="U706" s="35">
        <f t="shared" si="246"/>
        <v>0</v>
      </c>
      <c r="V706" s="35">
        <f t="shared" si="246"/>
        <v>0</v>
      </c>
      <c r="W706" s="35">
        <f t="shared" si="246"/>
        <v>0</v>
      </c>
      <c r="X706" s="35">
        <f t="shared" si="246"/>
        <v>0</v>
      </c>
      <c r="Y706" s="35">
        <f t="shared" si="246"/>
        <v>0</v>
      </c>
      <c r="Z706" s="35">
        <f t="shared" si="246"/>
        <v>0</v>
      </c>
      <c r="AA706" s="35">
        <f t="shared" si="246"/>
        <v>0</v>
      </c>
      <c r="AB706" s="35">
        <f t="shared" si="246"/>
        <v>0</v>
      </c>
      <c r="AC706" s="35">
        <f t="shared" si="246"/>
        <v>0</v>
      </c>
      <c r="AD706" s="35">
        <f t="shared" si="246"/>
        <v>0</v>
      </c>
      <c r="AE706" s="35">
        <f t="shared" si="246"/>
        <v>0</v>
      </c>
      <c r="AF706" s="35">
        <f t="shared" si="246"/>
        <v>0</v>
      </c>
      <c r="AG706" s="35">
        <f t="shared" si="246"/>
        <v>0</v>
      </c>
      <c r="AH706" s="35">
        <f t="shared" si="246"/>
        <v>0</v>
      </c>
      <c r="AI706" s="35">
        <f t="shared" si="246"/>
        <v>0</v>
      </c>
      <c r="AJ706" s="35">
        <f t="shared" si="246"/>
        <v>0</v>
      </c>
      <c r="AK706" s="35">
        <f t="shared" si="246"/>
        <v>0</v>
      </c>
      <c r="AL706" s="15"/>
    </row>
    <row r="707" spans="1:38" s="78" customFormat="1" ht="23.1" customHeight="1" x14ac:dyDescent="0.2">
      <c r="A707" s="218"/>
      <c r="B707" s="193">
        <v>38201</v>
      </c>
      <c r="C707" s="37" t="s">
        <v>728</v>
      </c>
      <c r="D707" s="38"/>
      <c r="E707" s="43"/>
      <c r="F707" s="39"/>
      <c r="G707" s="114"/>
      <c r="H707" s="115"/>
      <c r="I707" s="116"/>
      <c r="J707" s="41"/>
      <c r="K707" s="43"/>
      <c r="L707" s="44">
        <f>L708</f>
        <v>0</v>
      </c>
      <c r="M707" s="44">
        <f t="shared" si="246"/>
        <v>0</v>
      </c>
      <c r="N707" s="44">
        <f t="shared" si="246"/>
        <v>0</v>
      </c>
      <c r="O707" s="44">
        <f t="shared" si="246"/>
        <v>0</v>
      </c>
      <c r="P707" s="44">
        <f t="shared" si="246"/>
        <v>0</v>
      </c>
      <c r="Q707" s="44">
        <f t="shared" si="246"/>
        <v>0</v>
      </c>
      <c r="R707" s="44">
        <f t="shared" si="246"/>
        <v>0</v>
      </c>
      <c r="S707" s="44">
        <f t="shared" si="246"/>
        <v>0</v>
      </c>
      <c r="T707" s="44">
        <f t="shared" si="246"/>
        <v>0</v>
      </c>
      <c r="U707" s="44">
        <f t="shared" si="246"/>
        <v>0</v>
      </c>
      <c r="V707" s="44">
        <f t="shared" si="246"/>
        <v>0</v>
      </c>
      <c r="W707" s="44">
        <f t="shared" si="246"/>
        <v>0</v>
      </c>
      <c r="X707" s="44">
        <f t="shared" si="246"/>
        <v>0</v>
      </c>
      <c r="Y707" s="44">
        <f t="shared" si="246"/>
        <v>0</v>
      </c>
      <c r="Z707" s="44">
        <f t="shared" si="246"/>
        <v>0</v>
      </c>
      <c r="AA707" s="44">
        <f t="shared" si="246"/>
        <v>0</v>
      </c>
      <c r="AB707" s="44">
        <f t="shared" si="246"/>
        <v>0</v>
      </c>
      <c r="AC707" s="44">
        <f t="shared" si="246"/>
        <v>0</v>
      </c>
      <c r="AD707" s="44">
        <f t="shared" si="246"/>
        <v>0</v>
      </c>
      <c r="AE707" s="44">
        <f t="shared" si="246"/>
        <v>0</v>
      </c>
      <c r="AF707" s="44">
        <f t="shared" si="246"/>
        <v>0</v>
      </c>
      <c r="AG707" s="44">
        <f t="shared" si="246"/>
        <v>0</v>
      </c>
      <c r="AH707" s="44">
        <f t="shared" si="246"/>
        <v>0</v>
      </c>
      <c r="AI707" s="44">
        <f t="shared" si="246"/>
        <v>0</v>
      </c>
      <c r="AJ707" s="44">
        <f t="shared" si="246"/>
        <v>0</v>
      </c>
      <c r="AK707" s="44">
        <f t="shared" si="246"/>
        <v>0</v>
      </c>
      <c r="AL707" s="15"/>
    </row>
    <row r="708" spans="1:38" s="78" customFormat="1" ht="33" x14ac:dyDescent="0.2">
      <c r="A708" s="218"/>
      <c r="B708" s="199"/>
      <c r="C708" s="73" t="s">
        <v>729</v>
      </c>
      <c r="D708" s="47"/>
      <c r="E708" s="56"/>
      <c r="F708" s="49" t="s">
        <v>29</v>
      </c>
      <c r="G708" s="113" t="s">
        <v>30</v>
      </c>
      <c r="H708" s="113" t="s">
        <v>31</v>
      </c>
      <c r="I708" s="117" t="s">
        <v>32</v>
      </c>
      <c r="J708" s="74" t="s">
        <v>33</v>
      </c>
      <c r="K708" s="55">
        <v>10.8</v>
      </c>
      <c r="L708" s="55"/>
      <c r="M708" s="55"/>
      <c r="N708" s="51"/>
      <c r="O708" s="51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143">
        <f t="shared" ref="AA708" si="247">E708-M708-O708-Q708-S708-U708-W708</f>
        <v>0</v>
      </c>
      <c r="AB708" s="143">
        <f>L708-N708-P708-R708-T708-V708-X708</f>
        <v>0</v>
      </c>
      <c r="AC708" s="143"/>
      <c r="AD708" s="52"/>
      <c r="AE708" s="52"/>
      <c r="AF708" s="52"/>
      <c r="AG708" s="52"/>
      <c r="AH708" s="53"/>
      <c r="AI708" s="53"/>
      <c r="AJ708" s="151"/>
      <c r="AK708" s="147">
        <f t="shared" si="238"/>
        <v>0</v>
      </c>
      <c r="AL708" s="15"/>
    </row>
    <row r="709" spans="1:38" s="78" customFormat="1" ht="23.1" customHeight="1" x14ac:dyDescent="0.2">
      <c r="A709" s="218"/>
      <c r="B709" s="191">
        <v>3900</v>
      </c>
      <c r="C709" s="18" t="s">
        <v>730</v>
      </c>
      <c r="D709" s="19"/>
      <c r="E709" s="24"/>
      <c r="F709" s="20"/>
      <c r="G709" s="132"/>
      <c r="H709" s="133"/>
      <c r="I709" s="134"/>
      <c r="J709" s="22"/>
      <c r="K709" s="24"/>
      <c r="L709" s="25">
        <f>L710</f>
        <v>0</v>
      </c>
      <c r="M709" s="25">
        <f t="shared" ref="M709:AK710" si="248">M710</f>
        <v>0</v>
      </c>
      <c r="N709" s="25">
        <f t="shared" si="248"/>
        <v>0</v>
      </c>
      <c r="O709" s="25">
        <f t="shared" si="248"/>
        <v>0</v>
      </c>
      <c r="P709" s="25">
        <f t="shared" si="248"/>
        <v>0</v>
      </c>
      <c r="Q709" s="25">
        <f t="shared" si="248"/>
        <v>0</v>
      </c>
      <c r="R709" s="25">
        <f t="shared" si="248"/>
        <v>0</v>
      </c>
      <c r="S709" s="25">
        <f t="shared" si="248"/>
        <v>0</v>
      </c>
      <c r="T709" s="25">
        <f t="shared" si="248"/>
        <v>0</v>
      </c>
      <c r="U709" s="25">
        <f t="shared" si="248"/>
        <v>0</v>
      </c>
      <c r="V709" s="25">
        <f t="shared" si="248"/>
        <v>0</v>
      </c>
      <c r="W709" s="25">
        <f t="shared" si="248"/>
        <v>0</v>
      </c>
      <c r="X709" s="25">
        <f t="shared" si="248"/>
        <v>0</v>
      </c>
      <c r="Y709" s="25">
        <f t="shared" si="248"/>
        <v>0</v>
      </c>
      <c r="Z709" s="25">
        <f t="shared" si="248"/>
        <v>0</v>
      </c>
      <c r="AA709" s="25">
        <f t="shared" si="248"/>
        <v>0</v>
      </c>
      <c r="AB709" s="25">
        <f t="shared" si="248"/>
        <v>0</v>
      </c>
      <c r="AC709" s="25">
        <f t="shared" si="248"/>
        <v>0</v>
      </c>
      <c r="AD709" s="25">
        <f t="shared" si="248"/>
        <v>0</v>
      </c>
      <c r="AE709" s="25">
        <f t="shared" si="248"/>
        <v>0</v>
      </c>
      <c r="AF709" s="25">
        <f t="shared" si="248"/>
        <v>0</v>
      </c>
      <c r="AG709" s="25">
        <f t="shared" si="248"/>
        <v>0</v>
      </c>
      <c r="AH709" s="25">
        <f t="shared" si="248"/>
        <v>0</v>
      </c>
      <c r="AI709" s="25">
        <f t="shared" si="248"/>
        <v>0</v>
      </c>
      <c r="AJ709" s="25">
        <f t="shared" si="248"/>
        <v>0</v>
      </c>
      <c r="AK709" s="25">
        <f t="shared" si="248"/>
        <v>0</v>
      </c>
      <c r="AL709" s="15"/>
    </row>
    <row r="710" spans="1:38" s="78" customFormat="1" ht="23.1" customHeight="1" x14ac:dyDescent="0.2">
      <c r="A710" s="218"/>
      <c r="B710" s="192">
        <v>392</v>
      </c>
      <c r="C710" s="27" t="s">
        <v>731</v>
      </c>
      <c r="D710" s="28"/>
      <c r="E710" s="34"/>
      <c r="F710" s="29"/>
      <c r="G710" s="129"/>
      <c r="H710" s="130"/>
      <c r="I710" s="131"/>
      <c r="J710" s="31"/>
      <c r="K710" s="34"/>
      <c r="L710" s="35">
        <f>L711</f>
        <v>0</v>
      </c>
      <c r="M710" s="35">
        <f t="shared" si="248"/>
        <v>0</v>
      </c>
      <c r="N710" s="35">
        <f t="shared" si="248"/>
        <v>0</v>
      </c>
      <c r="O710" s="35">
        <f t="shared" si="248"/>
        <v>0</v>
      </c>
      <c r="P710" s="35">
        <f t="shared" si="248"/>
        <v>0</v>
      </c>
      <c r="Q710" s="35">
        <f t="shared" si="248"/>
        <v>0</v>
      </c>
      <c r="R710" s="35">
        <f t="shared" si="248"/>
        <v>0</v>
      </c>
      <c r="S710" s="35">
        <f t="shared" si="248"/>
        <v>0</v>
      </c>
      <c r="T710" s="35">
        <f t="shared" si="248"/>
        <v>0</v>
      </c>
      <c r="U710" s="35">
        <f t="shared" si="248"/>
        <v>0</v>
      </c>
      <c r="V710" s="35">
        <f t="shared" si="248"/>
        <v>0</v>
      </c>
      <c r="W710" s="35">
        <f t="shared" si="248"/>
        <v>0</v>
      </c>
      <c r="X710" s="35">
        <f t="shared" si="248"/>
        <v>0</v>
      </c>
      <c r="Y710" s="35">
        <f t="shared" si="248"/>
        <v>0</v>
      </c>
      <c r="Z710" s="35">
        <f t="shared" si="248"/>
        <v>0</v>
      </c>
      <c r="AA710" s="35">
        <f t="shared" si="248"/>
        <v>0</v>
      </c>
      <c r="AB710" s="35">
        <f t="shared" si="248"/>
        <v>0</v>
      </c>
      <c r="AC710" s="35">
        <f t="shared" si="248"/>
        <v>0</v>
      </c>
      <c r="AD710" s="35">
        <f t="shared" si="248"/>
        <v>0</v>
      </c>
      <c r="AE710" s="35">
        <f t="shared" si="248"/>
        <v>0</v>
      </c>
      <c r="AF710" s="35">
        <f t="shared" si="248"/>
        <v>0</v>
      </c>
      <c r="AG710" s="35">
        <f t="shared" si="248"/>
        <v>0</v>
      </c>
      <c r="AH710" s="35">
        <f t="shared" si="248"/>
        <v>0</v>
      </c>
      <c r="AI710" s="35">
        <f t="shared" si="248"/>
        <v>0</v>
      </c>
      <c r="AJ710" s="35">
        <f t="shared" si="248"/>
        <v>0</v>
      </c>
      <c r="AK710" s="35">
        <f t="shared" si="248"/>
        <v>0</v>
      </c>
      <c r="AL710" s="15"/>
    </row>
    <row r="711" spans="1:38" s="78" customFormat="1" ht="23.1" customHeight="1" x14ac:dyDescent="0.2">
      <c r="A711" s="218"/>
      <c r="B711" s="193">
        <v>39202</v>
      </c>
      <c r="C711" s="37" t="s">
        <v>732</v>
      </c>
      <c r="D711" s="38"/>
      <c r="E711" s="43"/>
      <c r="F711" s="39"/>
      <c r="G711" s="114"/>
      <c r="H711" s="115"/>
      <c r="I711" s="116"/>
      <c r="J711" s="41"/>
      <c r="K711" s="43"/>
      <c r="L711" s="44">
        <f>SUM(L712)</f>
        <v>0</v>
      </c>
      <c r="M711" s="44">
        <f t="shared" ref="M711:AK711" si="249">SUM(M712)</f>
        <v>0</v>
      </c>
      <c r="N711" s="44">
        <f t="shared" si="249"/>
        <v>0</v>
      </c>
      <c r="O711" s="44">
        <f t="shared" si="249"/>
        <v>0</v>
      </c>
      <c r="P711" s="44">
        <f t="shared" si="249"/>
        <v>0</v>
      </c>
      <c r="Q711" s="44">
        <f t="shared" si="249"/>
        <v>0</v>
      </c>
      <c r="R711" s="44">
        <f t="shared" si="249"/>
        <v>0</v>
      </c>
      <c r="S711" s="44">
        <f t="shared" si="249"/>
        <v>0</v>
      </c>
      <c r="T711" s="44">
        <f t="shared" si="249"/>
        <v>0</v>
      </c>
      <c r="U711" s="44">
        <f t="shared" si="249"/>
        <v>0</v>
      </c>
      <c r="V711" s="44">
        <f t="shared" si="249"/>
        <v>0</v>
      </c>
      <c r="W711" s="44">
        <f t="shared" si="249"/>
        <v>0</v>
      </c>
      <c r="X711" s="44">
        <f t="shared" si="249"/>
        <v>0</v>
      </c>
      <c r="Y711" s="44">
        <f t="shared" si="249"/>
        <v>0</v>
      </c>
      <c r="Z711" s="44">
        <f t="shared" si="249"/>
        <v>0</v>
      </c>
      <c r="AA711" s="44">
        <f t="shared" si="249"/>
        <v>0</v>
      </c>
      <c r="AB711" s="44">
        <f t="shared" si="249"/>
        <v>0</v>
      </c>
      <c r="AC711" s="44">
        <f t="shared" si="249"/>
        <v>0</v>
      </c>
      <c r="AD711" s="44">
        <f t="shared" si="249"/>
        <v>0</v>
      </c>
      <c r="AE711" s="44">
        <f t="shared" si="249"/>
        <v>0</v>
      </c>
      <c r="AF711" s="44">
        <f t="shared" si="249"/>
        <v>0</v>
      </c>
      <c r="AG711" s="44">
        <f t="shared" si="249"/>
        <v>0</v>
      </c>
      <c r="AH711" s="44">
        <f t="shared" si="249"/>
        <v>0</v>
      </c>
      <c r="AI711" s="44">
        <f t="shared" si="249"/>
        <v>0</v>
      </c>
      <c r="AJ711" s="44">
        <f t="shared" si="249"/>
        <v>0</v>
      </c>
      <c r="AK711" s="44">
        <f t="shared" si="249"/>
        <v>0</v>
      </c>
      <c r="AL711" s="15"/>
    </row>
    <row r="712" spans="1:38" s="78" customFormat="1" ht="33" x14ac:dyDescent="0.2">
      <c r="A712" s="218"/>
      <c r="B712" s="199"/>
      <c r="C712" s="73" t="s">
        <v>732</v>
      </c>
      <c r="D712" s="47"/>
      <c r="E712" s="56"/>
      <c r="F712" s="49" t="s">
        <v>197</v>
      </c>
      <c r="G712" s="113" t="s">
        <v>30</v>
      </c>
      <c r="H712" s="113" t="s">
        <v>31</v>
      </c>
      <c r="I712" s="117" t="s">
        <v>32</v>
      </c>
      <c r="J712" s="74" t="s">
        <v>33</v>
      </c>
      <c r="K712" s="55">
        <v>2000</v>
      </c>
      <c r="L712" s="55"/>
      <c r="M712" s="55"/>
      <c r="N712" s="51"/>
      <c r="O712" s="51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143">
        <f t="shared" ref="AA712" si="250">E712-M712-O712-Q712-S712-U712-W712</f>
        <v>0</v>
      </c>
      <c r="AB712" s="143">
        <f>L712-N712-P712-R712-T712-V712-X712</f>
        <v>0</v>
      </c>
      <c r="AC712" s="143"/>
      <c r="AD712" s="52"/>
      <c r="AE712" s="52"/>
      <c r="AF712" s="52"/>
      <c r="AG712" s="52"/>
      <c r="AH712" s="53"/>
      <c r="AI712" s="53"/>
      <c r="AJ712" s="151"/>
      <c r="AK712" s="147">
        <f t="shared" si="238"/>
        <v>0</v>
      </c>
      <c r="AL712" s="15"/>
    </row>
    <row r="713" spans="1:38" s="78" customFormat="1" ht="23.1" customHeight="1" x14ac:dyDescent="0.2">
      <c r="A713" s="218"/>
      <c r="B713" s="190">
        <v>5000</v>
      </c>
      <c r="C713" s="7" t="s">
        <v>733</v>
      </c>
      <c r="D713" s="8"/>
      <c r="E713" s="13"/>
      <c r="F713" s="9"/>
      <c r="G713" s="135"/>
      <c r="H713" s="136"/>
      <c r="I713" s="137"/>
      <c r="J713" s="11"/>
      <c r="K713" s="13"/>
      <c r="L713" s="14">
        <f>L714+L726+L730</f>
        <v>31771.690000000002</v>
      </c>
      <c r="M713" s="14">
        <f t="shared" ref="M713:AK713" si="251">M714+M726+M730</f>
        <v>0</v>
      </c>
      <c r="N713" s="14">
        <f t="shared" si="251"/>
        <v>0</v>
      </c>
      <c r="O713" s="14">
        <f t="shared" si="251"/>
        <v>0</v>
      </c>
      <c r="P713" s="14">
        <f t="shared" si="251"/>
        <v>0</v>
      </c>
      <c r="Q713" s="14">
        <f t="shared" si="251"/>
        <v>0</v>
      </c>
      <c r="R713" s="14">
        <f t="shared" si="251"/>
        <v>0</v>
      </c>
      <c r="S713" s="14">
        <f t="shared" si="251"/>
        <v>0</v>
      </c>
      <c r="T713" s="14">
        <f t="shared" si="251"/>
        <v>0</v>
      </c>
      <c r="U713" s="14">
        <f t="shared" si="251"/>
        <v>0</v>
      </c>
      <c r="V713" s="14">
        <f t="shared" si="251"/>
        <v>0</v>
      </c>
      <c r="W713" s="14">
        <f t="shared" si="251"/>
        <v>0</v>
      </c>
      <c r="X713" s="14">
        <f t="shared" si="251"/>
        <v>0</v>
      </c>
      <c r="Y713" s="14">
        <f t="shared" si="251"/>
        <v>0</v>
      </c>
      <c r="Z713" s="14">
        <f t="shared" si="251"/>
        <v>0</v>
      </c>
      <c r="AA713" s="14"/>
      <c r="AB713" s="14">
        <f>AB714+AB726+AB730</f>
        <v>31771.690000000002</v>
      </c>
      <c r="AC713" s="14">
        <f t="shared" si="251"/>
        <v>0</v>
      </c>
      <c r="AD713" s="14">
        <f t="shared" si="251"/>
        <v>0</v>
      </c>
      <c r="AE713" s="14">
        <f t="shared" si="251"/>
        <v>0</v>
      </c>
      <c r="AF713" s="14">
        <f t="shared" si="251"/>
        <v>0</v>
      </c>
      <c r="AG713" s="14">
        <f t="shared" si="251"/>
        <v>0</v>
      </c>
      <c r="AH713" s="14">
        <f t="shared" si="251"/>
        <v>0</v>
      </c>
      <c r="AI713" s="14">
        <f t="shared" si="251"/>
        <v>0</v>
      </c>
      <c r="AJ713" s="14">
        <f t="shared" si="251"/>
        <v>0</v>
      </c>
      <c r="AK713" s="14">
        <f t="shared" si="251"/>
        <v>31771.690000000002</v>
      </c>
      <c r="AL713" s="15"/>
    </row>
    <row r="714" spans="1:38" s="78" customFormat="1" ht="23.1" customHeight="1" x14ac:dyDescent="0.2">
      <c r="A714" s="218"/>
      <c r="B714" s="191">
        <v>5100</v>
      </c>
      <c r="C714" s="18" t="s">
        <v>734</v>
      </c>
      <c r="D714" s="19"/>
      <c r="E714" s="24"/>
      <c r="F714" s="20"/>
      <c r="G714" s="132"/>
      <c r="H714" s="133"/>
      <c r="I714" s="134"/>
      <c r="J714" s="22"/>
      <c r="K714" s="24"/>
      <c r="L714" s="25">
        <f>L715+L718+L721</f>
        <v>13448</v>
      </c>
      <c r="M714" s="25">
        <f t="shared" ref="M714:AK714" si="252">M715+M718+M721</f>
        <v>0</v>
      </c>
      <c r="N714" s="25">
        <f t="shared" si="252"/>
        <v>0</v>
      </c>
      <c r="O714" s="25">
        <f t="shared" si="252"/>
        <v>0</v>
      </c>
      <c r="P714" s="25">
        <f t="shared" si="252"/>
        <v>0</v>
      </c>
      <c r="Q714" s="25">
        <f t="shared" si="252"/>
        <v>0</v>
      </c>
      <c r="R714" s="25">
        <f t="shared" si="252"/>
        <v>0</v>
      </c>
      <c r="S714" s="25">
        <f t="shared" si="252"/>
        <v>0</v>
      </c>
      <c r="T714" s="25">
        <f t="shared" si="252"/>
        <v>0</v>
      </c>
      <c r="U714" s="25">
        <f t="shared" si="252"/>
        <v>0</v>
      </c>
      <c r="V714" s="25">
        <f t="shared" si="252"/>
        <v>0</v>
      </c>
      <c r="W714" s="25">
        <f t="shared" si="252"/>
        <v>0</v>
      </c>
      <c r="X714" s="25">
        <f t="shared" si="252"/>
        <v>0</v>
      </c>
      <c r="Y714" s="25">
        <f t="shared" si="252"/>
        <v>0</v>
      </c>
      <c r="Z714" s="25">
        <f t="shared" si="252"/>
        <v>0</v>
      </c>
      <c r="AA714" s="25"/>
      <c r="AB714" s="25">
        <f t="shared" si="252"/>
        <v>13448</v>
      </c>
      <c r="AC714" s="25">
        <f t="shared" si="252"/>
        <v>0</v>
      </c>
      <c r="AD714" s="25">
        <f t="shared" si="252"/>
        <v>0</v>
      </c>
      <c r="AE714" s="25">
        <f t="shared" si="252"/>
        <v>0</v>
      </c>
      <c r="AF714" s="25">
        <f t="shared" si="252"/>
        <v>0</v>
      </c>
      <c r="AG714" s="25">
        <f t="shared" si="252"/>
        <v>0</v>
      </c>
      <c r="AH714" s="25">
        <f t="shared" si="252"/>
        <v>0</v>
      </c>
      <c r="AI714" s="25">
        <f t="shared" si="252"/>
        <v>0</v>
      </c>
      <c r="AJ714" s="25">
        <f t="shared" si="252"/>
        <v>0</v>
      </c>
      <c r="AK714" s="25">
        <f t="shared" si="252"/>
        <v>13448</v>
      </c>
      <c r="AL714" s="15"/>
    </row>
    <row r="715" spans="1:38" s="78" customFormat="1" ht="23.1" customHeight="1" x14ac:dyDescent="0.2">
      <c r="A715" s="218"/>
      <c r="B715" s="192">
        <v>511</v>
      </c>
      <c r="C715" s="27" t="s">
        <v>735</v>
      </c>
      <c r="D715" s="28"/>
      <c r="E715" s="34"/>
      <c r="F715" s="29"/>
      <c r="G715" s="129"/>
      <c r="H715" s="130"/>
      <c r="I715" s="131"/>
      <c r="J715" s="31"/>
      <c r="K715" s="34"/>
      <c r="L715" s="35">
        <f>L716</f>
        <v>2000</v>
      </c>
      <c r="M715" s="35">
        <f t="shared" ref="M715:AK715" si="253">M716</f>
        <v>0</v>
      </c>
      <c r="N715" s="35">
        <f t="shared" si="253"/>
        <v>0</v>
      </c>
      <c r="O715" s="35">
        <f t="shared" si="253"/>
        <v>0</v>
      </c>
      <c r="P715" s="35">
        <f t="shared" si="253"/>
        <v>0</v>
      </c>
      <c r="Q715" s="35">
        <f t="shared" si="253"/>
        <v>0</v>
      </c>
      <c r="R715" s="35">
        <f t="shared" si="253"/>
        <v>0</v>
      </c>
      <c r="S715" s="35">
        <f t="shared" si="253"/>
        <v>0</v>
      </c>
      <c r="T715" s="35">
        <f t="shared" si="253"/>
        <v>0</v>
      </c>
      <c r="U715" s="35">
        <f t="shared" si="253"/>
        <v>0</v>
      </c>
      <c r="V715" s="35">
        <f t="shared" si="253"/>
        <v>0</v>
      </c>
      <c r="W715" s="35">
        <f t="shared" si="253"/>
        <v>0</v>
      </c>
      <c r="X715" s="35">
        <f t="shared" si="253"/>
        <v>0</v>
      </c>
      <c r="Y715" s="35">
        <f t="shared" si="253"/>
        <v>0</v>
      </c>
      <c r="Z715" s="35">
        <f t="shared" si="253"/>
        <v>0</v>
      </c>
      <c r="AA715" s="35"/>
      <c r="AB715" s="35">
        <f t="shared" si="253"/>
        <v>2000</v>
      </c>
      <c r="AC715" s="35">
        <f t="shared" si="253"/>
        <v>0</v>
      </c>
      <c r="AD715" s="35">
        <f t="shared" si="253"/>
        <v>0</v>
      </c>
      <c r="AE715" s="35">
        <f t="shared" si="253"/>
        <v>0</v>
      </c>
      <c r="AF715" s="35">
        <f t="shared" si="253"/>
        <v>0</v>
      </c>
      <c r="AG715" s="35">
        <f t="shared" si="253"/>
        <v>0</v>
      </c>
      <c r="AH715" s="35">
        <f t="shared" si="253"/>
        <v>0</v>
      </c>
      <c r="AI715" s="35">
        <f t="shared" si="253"/>
        <v>0</v>
      </c>
      <c r="AJ715" s="35">
        <f t="shared" si="253"/>
        <v>0</v>
      </c>
      <c r="AK715" s="35">
        <f t="shared" si="253"/>
        <v>2000</v>
      </c>
      <c r="AL715" s="15"/>
    </row>
    <row r="716" spans="1:38" s="78" customFormat="1" ht="23.1" customHeight="1" x14ac:dyDescent="0.2">
      <c r="A716" s="218"/>
      <c r="B716" s="193">
        <v>51101</v>
      </c>
      <c r="C716" s="37" t="s">
        <v>736</v>
      </c>
      <c r="D716" s="38"/>
      <c r="E716" s="43"/>
      <c r="F716" s="39"/>
      <c r="G716" s="114"/>
      <c r="H716" s="115"/>
      <c r="I716" s="116"/>
      <c r="J716" s="41"/>
      <c r="K716" s="43"/>
      <c r="L716" s="44">
        <f>SUM(L717)</f>
        <v>2000</v>
      </c>
      <c r="M716" s="44">
        <f t="shared" ref="M716:AK716" si="254">SUM(M717)</f>
        <v>0</v>
      </c>
      <c r="N716" s="44">
        <f t="shared" si="254"/>
        <v>0</v>
      </c>
      <c r="O716" s="44">
        <f t="shared" si="254"/>
        <v>0</v>
      </c>
      <c r="P716" s="44">
        <f t="shared" si="254"/>
        <v>0</v>
      </c>
      <c r="Q716" s="44">
        <f t="shared" si="254"/>
        <v>0</v>
      </c>
      <c r="R716" s="44">
        <f t="shared" si="254"/>
        <v>0</v>
      </c>
      <c r="S716" s="44">
        <f t="shared" si="254"/>
        <v>0</v>
      </c>
      <c r="T716" s="44">
        <f t="shared" si="254"/>
        <v>0</v>
      </c>
      <c r="U716" s="44">
        <f t="shared" si="254"/>
        <v>0</v>
      </c>
      <c r="V716" s="44">
        <f t="shared" si="254"/>
        <v>0</v>
      </c>
      <c r="W716" s="44">
        <f t="shared" si="254"/>
        <v>0</v>
      </c>
      <c r="X716" s="44">
        <f t="shared" si="254"/>
        <v>0</v>
      </c>
      <c r="Y716" s="44">
        <f t="shared" si="254"/>
        <v>0</v>
      </c>
      <c r="Z716" s="44">
        <f t="shared" si="254"/>
        <v>0</v>
      </c>
      <c r="AA716" s="44"/>
      <c r="AB716" s="44">
        <f t="shared" si="254"/>
        <v>2000</v>
      </c>
      <c r="AC716" s="44">
        <f t="shared" si="254"/>
        <v>0</v>
      </c>
      <c r="AD716" s="44">
        <f t="shared" si="254"/>
        <v>0</v>
      </c>
      <c r="AE716" s="44">
        <f t="shared" si="254"/>
        <v>0</v>
      </c>
      <c r="AF716" s="44">
        <f t="shared" si="254"/>
        <v>0</v>
      </c>
      <c r="AG716" s="44">
        <f t="shared" si="254"/>
        <v>0</v>
      </c>
      <c r="AH716" s="44">
        <f t="shared" si="254"/>
        <v>0</v>
      </c>
      <c r="AI716" s="44">
        <f t="shared" si="254"/>
        <v>0</v>
      </c>
      <c r="AJ716" s="44">
        <f t="shared" si="254"/>
        <v>0</v>
      </c>
      <c r="AK716" s="44">
        <f t="shared" si="254"/>
        <v>2000</v>
      </c>
      <c r="AL716" s="15"/>
    </row>
    <row r="717" spans="1:38" s="78" customFormat="1" ht="33" x14ac:dyDescent="0.2">
      <c r="A717" s="218"/>
      <c r="B717" s="204"/>
      <c r="C717" s="138" t="s">
        <v>737</v>
      </c>
      <c r="D717" s="48"/>
      <c r="E717" s="56">
        <v>1</v>
      </c>
      <c r="F717" s="86" t="s">
        <v>29</v>
      </c>
      <c r="G717" s="113" t="s">
        <v>30</v>
      </c>
      <c r="H717" s="113" t="s">
        <v>31</v>
      </c>
      <c r="I717" s="117" t="s">
        <v>32</v>
      </c>
      <c r="J717" s="74" t="s">
        <v>33</v>
      </c>
      <c r="K717" s="55">
        <v>2000</v>
      </c>
      <c r="L717" s="55">
        <v>2000</v>
      </c>
      <c r="M717" s="55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143">
        <f t="shared" ref="AA717" si="255">E717-M717-O717-Q717-S717-U717-W717</f>
        <v>1</v>
      </c>
      <c r="AB717" s="143">
        <f>L717-N717-P717-R717-T717-V717-X717</f>
        <v>2000</v>
      </c>
      <c r="AC717" s="143"/>
      <c r="AD717" s="52"/>
      <c r="AE717" s="52"/>
      <c r="AF717" s="52"/>
      <c r="AG717" s="52"/>
      <c r="AH717" s="53"/>
      <c r="AI717" s="53"/>
      <c r="AJ717" s="151"/>
      <c r="AK717" s="147">
        <f t="shared" si="238"/>
        <v>2000</v>
      </c>
      <c r="AL717" s="15"/>
    </row>
    <row r="718" spans="1:38" s="78" customFormat="1" ht="23.1" customHeight="1" x14ac:dyDescent="0.2">
      <c r="A718" s="218"/>
      <c r="B718" s="192">
        <v>515</v>
      </c>
      <c r="C718" s="27" t="s">
        <v>738</v>
      </c>
      <c r="D718" s="28"/>
      <c r="E718" s="34"/>
      <c r="F718" s="29"/>
      <c r="G718" s="129"/>
      <c r="H718" s="130"/>
      <c r="I718" s="131"/>
      <c r="J718" s="31"/>
      <c r="K718" s="34"/>
      <c r="L718" s="35">
        <f>L719</f>
        <v>1728</v>
      </c>
      <c r="M718" s="35">
        <f t="shared" ref="M718:AK718" si="256">M719</f>
        <v>0</v>
      </c>
      <c r="N718" s="35">
        <f t="shared" si="256"/>
        <v>0</v>
      </c>
      <c r="O718" s="35">
        <f t="shared" si="256"/>
        <v>0</v>
      </c>
      <c r="P718" s="35">
        <f t="shared" si="256"/>
        <v>0</v>
      </c>
      <c r="Q718" s="35">
        <f t="shared" si="256"/>
        <v>0</v>
      </c>
      <c r="R718" s="35">
        <f t="shared" si="256"/>
        <v>0</v>
      </c>
      <c r="S718" s="35">
        <f t="shared" si="256"/>
        <v>0</v>
      </c>
      <c r="T718" s="35">
        <f t="shared" si="256"/>
        <v>0</v>
      </c>
      <c r="U718" s="35">
        <f t="shared" si="256"/>
        <v>0</v>
      </c>
      <c r="V718" s="35">
        <f t="shared" si="256"/>
        <v>0</v>
      </c>
      <c r="W718" s="35">
        <f t="shared" si="256"/>
        <v>0</v>
      </c>
      <c r="X718" s="35">
        <f t="shared" si="256"/>
        <v>0</v>
      </c>
      <c r="Y718" s="35">
        <f t="shared" si="256"/>
        <v>0</v>
      </c>
      <c r="Z718" s="35">
        <f t="shared" si="256"/>
        <v>0</v>
      </c>
      <c r="AA718" s="35">
        <f t="shared" si="256"/>
        <v>1</v>
      </c>
      <c r="AB718" s="35">
        <f t="shared" si="256"/>
        <v>1728</v>
      </c>
      <c r="AC718" s="35">
        <f t="shared" si="256"/>
        <v>0</v>
      </c>
      <c r="AD718" s="35">
        <f t="shared" si="256"/>
        <v>0</v>
      </c>
      <c r="AE718" s="35">
        <f t="shared" si="256"/>
        <v>0</v>
      </c>
      <c r="AF718" s="35">
        <f t="shared" si="256"/>
        <v>0</v>
      </c>
      <c r="AG718" s="35">
        <f t="shared" si="256"/>
        <v>0</v>
      </c>
      <c r="AH718" s="35">
        <f t="shared" si="256"/>
        <v>0</v>
      </c>
      <c r="AI718" s="35">
        <f t="shared" si="256"/>
        <v>0</v>
      </c>
      <c r="AJ718" s="35">
        <f t="shared" si="256"/>
        <v>0</v>
      </c>
      <c r="AK718" s="35">
        <f t="shared" si="256"/>
        <v>1728</v>
      </c>
      <c r="AL718" s="15"/>
    </row>
    <row r="719" spans="1:38" s="78" customFormat="1" ht="23.1" customHeight="1" x14ac:dyDescent="0.2">
      <c r="A719" s="218"/>
      <c r="B719" s="193">
        <v>51503</v>
      </c>
      <c r="C719" s="37" t="s">
        <v>739</v>
      </c>
      <c r="D719" s="38"/>
      <c r="E719" s="43"/>
      <c r="F719" s="39"/>
      <c r="G719" s="114"/>
      <c r="H719" s="115"/>
      <c r="I719" s="116"/>
      <c r="J719" s="41"/>
      <c r="K719" s="43"/>
      <c r="L719" s="44">
        <f>SUM(L720)</f>
        <v>1728</v>
      </c>
      <c r="M719" s="44">
        <f t="shared" ref="M719:AK719" si="257">SUM(M720)</f>
        <v>0</v>
      </c>
      <c r="N719" s="44">
        <f t="shared" si="257"/>
        <v>0</v>
      </c>
      <c r="O719" s="44">
        <f t="shared" si="257"/>
        <v>0</v>
      </c>
      <c r="P719" s="44">
        <f t="shared" si="257"/>
        <v>0</v>
      </c>
      <c r="Q719" s="44">
        <f t="shared" si="257"/>
        <v>0</v>
      </c>
      <c r="R719" s="44">
        <f t="shared" si="257"/>
        <v>0</v>
      </c>
      <c r="S719" s="44">
        <f t="shared" si="257"/>
        <v>0</v>
      </c>
      <c r="T719" s="44">
        <f t="shared" si="257"/>
        <v>0</v>
      </c>
      <c r="U719" s="44">
        <f t="shared" si="257"/>
        <v>0</v>
      </c>
      <c r="V719" s="44">
        <f t="shared" si="257"/>
        <v>0</v>
      </c>
      <c r="W719" s="44">
        <f t="shared" si="257"/>
        <v>0</v>
      </c>
      <c r="X719" s="44">
        <f t="shared" si="257"/>
        <v>0</v>
      </c>
      <c r="Y719" s="44">
        <f t="shared" si="257"/>
        <v>0</v>
      </c>
      <c r="Z719" s="44">
        <f t="shared" si="257"/>
        <v>0</v>
      </c>
      <c r="AA719" s="44">
        <f t="shared" si="257"/>
        <v>1</v>
      </c>
      <c r="AB719" s="44">
        <f t="shared" si="257"/>
        <v>1728</v>
      </c>
      <c r="AC719" s="44">
        <f t="shared" si="257"/>
        <v>0</v>
      </c>
      <c r="AD719" s="44">
        <f t="shared" si="257"/>
        <v>0</v>
      </c>
      <c r="AE719" s="44">
        <f t="shared" si="257"/>
        <v>0</v>
      </c>
      <c r="AF719" s="44">
        <f t="shared" si="257"/>
        <v>0</v>
      </c>
      <c r="AG719" s="44">
        <f t="shared" si="257"/>
        <v>0</v>
      </c>
      <c r="AH719" s="44">
        <f t="shared" si="257"/>
        <v>0</v>
      </c>
      <c r="AI719" s="44">
        <f t="shared" si="257"/>
        <v>0</v>
      </c>
      <c r="AJ719" s="44">
        <f t="shared" si="257"/>
        <v>0</v>
      </c>
      <c r="AK719" s="44">
        <f t="shared" si="257"/>
        <v>1728</v>
      </c>
      <c r="AL719" s="15"/>
    </row>
    <row r="720" spans="1:38" s="78" customFormat="1" ht="33" x14ac:dyDescent="0.2">
      <c r="A720" s="218"/>
      <c r="B720" s="199"/>
      <c r="C720" s="67" t="s">
        <v>740</v>
      </c>
      <c r="D720" s="47"/>
      <c r="E720" s="56">
        <v>1</v>
      </c>
      <c r="F720" s="49" t="s">
        <v>29</v>
      </c>
      <c r="G720" s="113" t="s">
        <v>30</v>
      </c>
      <c r="H720" s="113" t="s">
        <v>31</v>
      </c>
      <c r="I720" s="117" t="s">
        <v>32</v>
      </c>
      <c r="J720" s="74" t="s">
        <v>33</v>
      </c>
      <c r="K720" s="55">
        <v>1728</v>
      </c>
      <c r="L720" s="55">
        <v>1728</v>
      </c>
      <c r="M720" s="55"/>
      <c r="N720" s="51"/>
      <c r="O720" s="51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143">
        <f t="shared" ref="AA720" si="258">E720-M720-O720-Q720-S720-U720-W720</f>
        <v>1</v>
      </c>
      <c r="AB720" s="143">
        <f>L720-N720-P720-R720-T720-V720-X720</f>
        <v>1728</v>
      </c>
      <c r="AC720" s="143"/>
      <c r="AD720" s="52"/>
      <c r="AE720" s="52"/>
      <c r="AF720" s="52"/>
      <c r="AG720" s="52"/>
      <c r="AH720" s="53"/>
      <c r="AI720" s="53"/>
      <c r="AJ720" s="151"/>
      <c r="AK720" s="147">
        <f t="shared" si="238"/>
        <v>1728</v>
      </c>
      <c r="AL720" s="15"/>
    </row>
    <row r="721" spans="1:38" s="78" customFormat="1" ht="23.1" customHeight="1" x14ac:dyDescent="0.2">
      <c r="A721" s="218"/>
      <c r="B721" s="192">
        <v>519</v>
      </c>
      <c r="C721" s="27" t="s">
        <v>741</v>
      </c>
      <c r="D721" s="28"/>
      <c r="E721" s="34"/>
      <c r="F721" s="29"/>
      <c r="G721" s="129"/>
      <c r="H721" s="130"/>
      <c r="I721" s="131"/>
      <c r="J721" s="31"/>
      <c r="K721" s="34"/>
      <c r="L721" s="35">
        <f>L722+L724</f>
        <v>9720</v>
      </c>
      <c r="M721" s="35">
        <f t="shared" ref="M721:AK721" si="259">M722+M724</f>
        <v>0</v>
      </c>
      <c r="N721" s="35">
        <f t="shared" si="259"/>
        <v>0</v>
      </c>
      <c r="O721" s="35">
        <f t="shared" si="259"/>
        <v>0</v>
      </c>
      <c r="P721" s="35">
        <f t="shared" si="259"/>
        <v>0</v>
      </c>
      <c r="Q721" s="35">
        <f t="shared" si="259"/>
        <v>0</v>
      </c>
      <c r="R721" s="35">
        <f t="shared" si="259"/>
        <v>0</v>
      </c>
      <c r="S721" s="35">
        <f t="shared" si="259"/>
        <v>0</v>
      </c>
      <c r="T721" s="35">
        <f t="shared" si="259"/>
        <v>0</v>
      </c>
      <c r="U721" s="35">
        <f t="shared" si="259"/>
        <v>0</v>
      </c>
      <c r="V721" s="35">
        <f t="shared" si="259"/>
        <v>0</v>
      </c>
      <c r="W721" s="35">
        <f t="shared" si="259"/>
        <v>0</v>
      </c>
      <c r="X721" s="35">
        <f t="shared" si="259"/>
        <v>0</v>
      </c>
      <c r="Y721" s="35">
        <f t="shared" si="259"/>
        <v>0</v>
      </c>
      <c r="Z721" s="35">
        <f t="shared" si="259"/>
        <v>0</v>
      </c>
      <c r="AA721" s="35">
        <f t="shared" si="259"/>
        <v>1</v>
      </c>
      <c r="AB721" s="35">
        <f t="shared" si="259"/>
        <v>9720</v>
      </c>
      <c r="AC721" s="35">
        <f t="shared" si="259"/>
        <v>0</v>
      </c>
      <c r="AD721" s="35">
        <f t="shared" si="259"/>
        <v>0</v>
      </c>
      <c r="AE721" s="35">
        <f t="shared" si="259"/>
        <v>0</v>
      </c>
      <c r="AF721" s="35">
        <f t="shared" si="259"/>
        <v>0</v>
      </c>
      <c r="AG721" s="35">
        <f t="shared" si="259"/>
        <v>0</v>
      </c>
      <c r="AH721" s="35">
        <f t="shared" si="259"/>
        <v>0</v>
      </c>
      <c r="AI721" s="35">
        <f t="shared" si="259"/>
        <v>0</v>
      </c>
      <c r="AJ721" s="35">
        <f t="shared" si="259"/>
        <v>0</v>
      </c>
      <c r="AK721" s="35">
        <f t="shared" si="259"/>
        <v>9720</v>
      </c>
      <c r="AL721" s="15"/>
    </row>
    <row r="722" spans="1:38" s="78" customFormat="1" ht="23.1" customHeight="1" x14ac:dyDescent="0.2">
      <c r="A722" s="218"/>
      <c r="B722" s="193">
        <v>51903</v>
      </c>
      <c r="C722" s="37" t="s">
        <v>742</v>
      </c>
      <c r="D722" s="38"/>
      <c r="E722" s="43"/>
      <c r="F722" s="39"/>
      <c r="G722" s="114"/>
      <c r="H722" s="115"/>
      <c r="I722" s="116"/>
      <c r="J722" s="41"/>
      <c r="K722" s="43"/>
      <c r="L722" s="44">
        <f>L723</f>
        <v>3240</v>
      </c>
      <c r="M722" s="44">
        <f t="shared" ref="M722:AK722" si="260">M723</f>
        <v>0</v>
      </c>
      <c r="N722" s="44">
        <f t="shared" si="260"/>
        <v>0</v>
      </c>
      <c r="O722" s="44">
        <f t="shared" si="260"/>
        <v>0</v>
      </c>
      <c r="P722" s="44">
        <f t="shared" si="260"/>
        <v>0</v>
      </c>
      <c r="Q722" s="44">
        <f t="shared" si="260"/>
        <v>0</v>
      </c>
      <c r="R722" s="44">
        <f t="shared" si="260"/>
        <v>0</v>
      </c>
      <c r="S722" s="44">
        <f t="shared" si="260"/>
        <v>0</v>
      </c>
      <c r="T722" s="44">
        <f t="shared" si="260"/>
        <v>0</v>
      </c>
      <c r="U722" s="44">
        <f t="shared" si="260"/>
        <v>0</v>
      </c>
      <c r="V722" s="44">
        <f t="shared" si="260"/>
        <v>0</v>
      </c>
      <c r="W722" s="44">
        <f t="shared" si="260"/>
        <v>0</v>
      </c>
      <c r="X722" s="44">
        <f t="shared" si="260"/>
        <v>0</v>
      </c>
      <c r="Y722" s="44">
        <f t="shared" si="260"/>
        <v>0</v>
      </c>
      <c r="Z722" s="44">
        <f t="shared" si="260"/>
        <v>0</v>
      </c>
      <c r="AA722" s="44">
        <f t="shared" si="260"/>
        <v>1</v>
      </c>
      <c r="AB722" s="44">
        <f t="shared" si="260"/>
        <v>3240</v>
      </c>
      <c r="AC722" s="44">
        <f t="shared" si="260"/>
        <v>0</v>
      </c>
      <c r="AD722" s="44">
        <f t="shared" si="260"/>
        <v>0</v>
      </c>
      <c r="AE722" s="44">
        <f t="shared" si="260"/>
        <v>0</v>
      </c>
      <c r="AF722" s="44">
        <f t="shared" si="260"/>
        <v>0</v>
      </c>
      <c r="AG722" s="44">
        <f t="shared" si="260"/>
        <v>0</v>
      </c>
      <c r="AH722" s="44">
        <f t="shared" si="260"/>
        <v>0</v>
      </c>
      <c r="AI722" s="44">
        <f t="shared" si="260"/>
        <v>0</v>
      </c>
      <c r="AJ722" s="44">
        <f t="shared" si="260"/>
        <v>0</v>
      </c>
      <c r="AK722" s="44">
        <f t="shared" si="260"/>
        <v>3240</v>
      </c>
      <c r="AL722" s="15"/>
    </row>
    <row r="723" spans="1:38" s="78" customFormat="1" ht="33" x14ac:dyDescent="0.2">
      <c r="A723" s="218"/>
      <c r="B723" s="199"/>
      <c r="C723" s="67" t="s">
        <v>743</v>
      </c>
      <c r="D723" s="47"/>
      <c r="E723" s="56">
        <v>1</v>
      </c>
      <c r="F723" s="49" t="s">
        <v>29</v>
      </c>
      <c r="G723" s="113" t="s">
        <v>30</v>
      </c>
      <c r="H723" s="113" t="s">
        <v>31</v>
      </c>
      <c r="I723" s="117" t="s">
        <v>32</v>
      </c>
      <c r="J723" s="74" t="s">
        <v>33</v>
      </c>
      <c r="K723" s="55">
        <v>3240</v>
      </c>
      <c r="L723" s="55">
        <v>3240</v>
      </c>
      <c r="M723" s="55"/>
      <c r="N723" s="51"/>
      <c r="O723" s="51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143">
        <f t="shared" ref="AA723" si="261">E723-M723-O723-Q723-S723-U723-W723</f>
        <v>1</v>
      </c>
      <c r="AB723" s="143">
        <f>L723-N723-P723-R723-T723-V723-X723</f>
        <v>3240</v>
      </c>
      <c r="AC723" s="143"/>
      <c r="AD723" s="52"/>
      <c r="AE723" s="52"/>
      <c r="AF723" s="52"/>
      <c r="AG723" s="52"/>
      <c r="AH723" s="53"/>
      <c r="AI723" s="53"/>
      <c r="AJ723" s="151"/>
      <c r="AK723" s="147">
        <f t="shared" si="238"/>
        <v>3240</v>
      </c>
      <c r="AL723" s="15"/>
    </row>
    <row r="724" spans="1:38" s="78" customFormat="1" ht="23.1" customHeight="1" x14ac:dyDescent="0.2">
      <c r="A724" s="218"/>
      <c r="B724" s="193">
        <v>51908</v>
      </c>
      <c r="C724" s="37" t="s">
        <v>744</v>
      </c>
      <c r="D724" s="38"/>
      <c r="E724" s="43"/>
      <c r="F724" s="39"/>
      <c r="G724" s="114"/>
      <c r="H724" s="115"/>
      <c r="I724" s="116"/>
      <c r="J724" s="41"/>
      <c r="K724" s="43"/>
      <c r="L724" s="44">
        <v>6480</v>
      </c>
      <c r="M724" s="44"/>
      <c r="N724" s="42">
        <f>SUM(N725:N725)</f>
        <v>0</v>
      </c>
      <c r="O724" s="42"/>
      <c r="P724" s="42">
        <f t="shared" ref="P724:AK724" si="262">SUM(P725:P725)</f>
        <v>0</v>
      </c>
      <c r="Q724" s="42"/>
      <c r="R724" s="42">
        <f t="shared" si="262"/>
        <v>0</v>
      </c>
      <c r="S724" s="42"/>
      <c r="T724" s="42">
        <f t="shared" si="262"/>
        <v>0</v>
      </c>
      <c r="U724" s="42"/>
      <c r="V724" s="42">
        <f t="shared" si="262"/>
        <v>0</v>
      </c>
      <c r="W724" s="42"/>
      <c r="X724" s="42">
        <f t="shared" si="262"/>
        <v>0</v>
      </c>
      <c r="Y724" s="42"/>
      <c r="Z724" s="42">
        <f t="shared" si="262"/>
        <v>0</v>
      </c>
      <c r="AA724" s="42"/>
      <c r="AB724" s="142">
        <f t="shared" si="262"/>
        <v>6480</v>
      </c>
      <c r="AC724" s="142"/>
      <c r="AD724" s="42">
        <f t="shared" si="262"/>
        <v>0</v>
      </c>
      <c r="AE724" s="42"/>
      <c r="AF724" s="42">
        <f t="shared" si="262"/>
        <v>0</v>
      </c>
      <c r="AG724" s="42"/>
      <c r="AH724" s="42">
        <f t="shared" si="262"/>
        <v>0</v>
      </c>
      <c r="AI724" s="42"/>
      <c r="AJ724" s="150">
        <f t="shared" si="262"/>
        <v>0</v>
      </c>
      <c r="AK724" s="42">
        <f t="shared" si="262"/>
        <v>6480</v>
      </c>
      <c r="AL724" s="15"/>
    </row>
    <row r="725" spans="1:38" s="78" customFormat="1" ht="33" x14ac:dyDescent="0.2">
      <c r="A725" s="218"/>
      <c r="B725" s="199"/>
      <c r="C725" s="67" t="s">
        <v>745</v>
      </c>
      <c r="D725" s="47"/>
      <c r="E725" s="56">
        <v>1</v>
      </c>
      <c r="F725" s="49" t="s">
        <v>29</v>
      </c>
      <c r="G725" s="113" t="s">
        <v>30</v>
      </c>
      <c r="H725" s="113" t="s">
        <v>31</v>
      </c>
      <c r="I725" s="117" t="s">
        <v>32</v>
      </c>
      <c r="J725" s="74" t="s">
        <v>33</v>
      </c>
      <c r="K725" s="55">
        <v>6480</v>
      </c>
      <c r="L725" s="55">
        <v>6480</v>
      </c>
      <c r="M725" s="55"/>
      <c r="N725" s="51"/>
      <c r="O725" s="51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143">
        <f t="shared" ref="AA725" si="263">E725-M725-O725-Q725-S725-U725-W725</f>
        <v>1</v>
      </c>
      <c r="AB725" s="143">
        <f>L725-N725-P725-R725-T725-V725-X725</f>
        <v>6480</v>
      </c>
      <c r="AC725" s="143"/>
      <c r="AD725" s="52"/>
      <c r="AE725" s="52"/>
      <c r="AF725" s="52"/>
      <c r="AG725" s="52"/>
      <c r="AH725" s="53"/>
      <c r="AI725" s="53"/>
      <c r="AJ725" s="151"/>
      <c r="AK725" s="147">
        <f t="shared" ref="AK725:AK736" si="264">N725+P725+R725+T725+V725+X725+Z725+AB725+AD725+AF725+AH725+AJ725</f>
        <v>6480</v>
      </c>
      <c r="AL725" s="15"/>
    </row>
    <row r="726" spans="1:38" s="78" customFormat="1" ht="23.1" customHeight="1" x14ac:dyDescent="0.2">
      <c r="A726" s="218"/>
      <c r="B726" s="191">
        <v>5300</v>
      </c>
      <c r="C726" s="18" t="s">
        <v>746</v>
      </c>
      <c r="D726" s="19"/>
      <c r="E726" s="24"/>
      <c r="F726" s="20"/>
      <c r="G726" s="132"/>
      <c r="H726" s="133"/>
      <c r="I726" s="134"/>
      <c r="J726" s="22"/>
      <c r="K726" s="24"/>
      <c r="L726" s="25">
        <f>L727</f>
        <v>747.69</v>
      </c>
      <c r="M726" s="25">
        <f t="shared" ref="M726:AK728" si="265">M727</f>
        <v>0</v>
      </c>
      <c r="N726" s="25">
        <f t="shared" si="265"/>
        <v>0</v>
      </c>
      <c r="O726" s="25">
        <f t="shared" si="265"/>
        <v>0</v>
      </c>
      <c r="P726" s="25">
        <f t="shared" si="265"/>
        <v>0</v>
      </c>
      <c r="Q726" s="25">
        <f t="shared" si="265"/>
        <v>0</v>
      </c>
      <c r="R726" s="25">
        <f t="shared" si="265"/>
        <v>0</v>
      </c>
      <c r="S726" s="25">
        <f t="shared" si="265"/>
        <v>0</v>
      </c>
      <c r="T726" s="25">
        <f t="shared" si="265"/>
        <v>0</v>
      </c>
      <c r="U726" s="25">
        <f t="shared" si="265"/>
        <v>0</v>
      </c>
      <c r="V726" s="25">
        <f t="shared" si="265"/>
        <v>0</v>
      </c>
      <c r="W726" s="25">
        <f t="shared" si="265"/>
        <v>0</v>
      </c>
      <c r="X726" s="25">
        <f t="shared" si="265"/>
        <v>0</v>
      </c>
      <c r="Y726" s="25">
        <f t="shared" si="265"/>
        <v>0</v>
      </c>
      <c r="Z726" s="25">
        <f t="shared" si="265"/>
        <v>0</v>
      </c>
      <c r="AA726" s="25">
        <f t="shared" si="265"/>
        <v>1</v>
      </c>
      <c r="AB726" s="25">
        <f t="shared" si="265"/>
        <v>747.69</v>
      </c>
      <c r="AC726" s="25">
        <f t="shared" si="265"/>
        <v>0</v>
      </c>
      <c r="AD726" s="25">
        <f t="shared" si="265"/>
        <v>0</v>
      </c>
      <c r="AE726" s="25">
        <f t="shared" si="265"/>
        <v>0</v>
      </c>
      <c r="AF726" s="25">
        <f t="shared" si="265"/>
        <v>0</v>
      </c>
      <c r="AG726" s="25">
        <f t="shared" si="265"/>
        <v>0</v>
      </c>
      <c r="AH726" s="25">
        <f t="shared" si="265"/>
        <v>0</v>
      </c>
      <c r="AI726" s="25">
        <f t="shared" si="265"/>
        <v>0</v>
      </c>
      <c r="AJ726" s="25">
        <f t="shared" si="265"/>
        <v>0</v>
      </c>
      <c r="AK726" s="25">
        <f t="shared" si="265"/>
        <v>747.69</v>
      </c>
      <c r="AL726" s="15"/>
    </row>
    <row r="727" spans="1:38" s="78" customFormat="1" ht="23.1" customHeight="1" x14ac:dyDescent="0.2">
      <c r="A727" s="218"/>
      <c r="B727" s="192">
        <v>531</v>
      </c>
      <c r="C727" s="27" t="s">
        <v>747</v>
      </c>
      <c r="D727" s="28"/>
      <c r="E727" s="34"/>
      <c r="F727" s="29"/>
      <c r="G727" s="129"/>
      <c r="H727" s="130"/>
      <c r="I727" s="131"/>
      <c r="J727" s="31"/>
      <c r="K727" s="34"/>
      <c r="L727" s="35">
        <f>L728</f>
        <v>747.69</v>
      </c>
      <c r="M727" s="35">
        <f t="shared" si="265"/>
        <v>0</v>
      </c>
      <c r="N727" s="35">
        <f t="shared" si="265"/>
        <v>0</v>
      </c>
      <c r="O727" s="35">
        <f t="shared" si="265"/>
        <v>0</v>
      </c>
      <c r="P727" s="35">
        <f t="shared" si="265"/>
        <v>0</v>
      </c>
      <c r="Q727" s="35">
        <f t="shared" si="265"/>
        <v>0</v>
      </c>
      <c r="R727" s="35">
        <f t="shared" si="265"/>
        <v>0</v>
      </c>
      <c r="S727" s="35">
        <f t="shared" si="265"/>
        <v>0</v>
      </c>
      <c r="T727" s="35">
        <f t="shared" si="265"/>
        <v>0</v>
      </c>
      <c r="U727" s="35">
        <f t="shared" si="265"/>
        <v>0</v>
      </c>
      <c r="V727" s="35">
        <f t="shared" si="265"/>
        <v>0</v>
      </c>
      <c r="W727" s="35">
        <f t="shared" si="265"/>
        <v>0</v>
      </c>
      <c r="X727" s="35">
        <f t="shared" si="265"/>
        <v>0</v>
      </c>
      <c r="Y727" s="35">
        <f t="shared" si="265"/>
        <v>0</v>
      </c>
      <c r="Z727" s="35">
        <f t="shared" si="265"/>
        <v>0</v>
      </c>
      <c r="AA727" s="35">
        <f t="shared" si="265"/>
        <v>1</v>
      </c>
      <c r="AB727" s="35">
        <f t="shared" si="265"/>
        <v>747.69</v>
      </c>
      <c r="AC727" s="35">
        <f t="shared" si="265"/>
        <v>0</v>
      </c>
      <c r="AD727" s="35">
        <f t="shared" si="265"/>
        <v>0</v>
      </c>
      <c r="AE727" s="35">
        <f t="shared" si="265"/>
        <v>0</v>
      </c>
      <c r="AF727" s="35">
        <f t="shared" si="265"/>
        <v>0</v>
      </c>
      <c r="AG727" s="35">
        <f t="shared" si="265"/>
        <v>0</v>
      </c>
      <c r="AH727" s="35">
        <f t="shared" si="265"/>
        <v>0</v>
      </c>
      <c r="AI727" s="35">
        <f t="shared" si="265"/>
        <v>0</v>
      </c>
      <c r="AJ727" s="35">
        <f t="shared" si="265"/>
        <v>0</v>
      </c>
      <c r="AK727" s="35">
        <f t="shared" si="265"/>
        <v>747.69</v>
      </c>
      <c r="AL727" s="15"/>
    </row>
    <row r="728" spans="1:38" s="78" customFormat="1" ht="23.1" customHeight="1" x14ac:dyDescent="0.2">
      <c r="A728" s="218"/>
      <c r="B728" s="193">
        <v>53102</v>
      </c>
      <c r="C728" s="37" t="s">
        <v>747</v>
      </c>
      <c r="D728" s="38"/>
      <c r="E728" s="43"/>
      <c r="F728" s="39"/>
      <c r="G728" s="114"/>
      <c r="H728" s="115"/>
      <c r="I728" s="116"/>
      <c r="J728" s="41"/>
      <c r="K728" s="43"/>
      <c r="L728" s="44">
        <f>L729</f>
        <v>747.69</v>
      </c>
      <c r="M728" s="44">
        <f t="shared" si="265"/>
        <v>0</v>
      </c>
      <c r="N728" s="44">
        <f t="shared" si="265"/>
        <v>0</v>
      </c>
      <c r="O728" s="44">
        <f t="shared" si="265"/>
        <v>0</v>
      </c>
      <c r="P728" s="44">
        <f t="shared" si="265"/>
        <v>0</v>
      </c>
      <c r="Q728" s="44">
        <f t="shared" si="265"/>
        <v>0</v>
      </c>
      <c r="R728" s="44">
        <f t="shared" si="265"/>
        <v>0</v>
      </c>
      <c r="S728" s="44">
        <f t="shared" si="265"/>
        <v>0</v>
      </c>
      <c r="T728" s="44">
        <f t="shared" si="265"/>
        <v>0</v>
      </c>
      <c r="U728" s="44">
        <f t="shared" si="265"/>
        <v>0</v>
      </c>
      <c r="V728" s="44">
        <f t="shared" si="265"/>
        <v>0</v>
      </c>
      <c r="W728" s="44">
        <f t="shared" si="265"/>
        <v>0</v>
      </c>
      <c r="X728" s="44">
        <f t="shared" si="265"/>
        <v>0</v>
      </c>
      <c r="Y728" s="44">
        <f t="shared" si="265"/>
        <v>0</v>
      </c>
      <c r="Z728" s="44">
        <f t="shared" si="265"/>
        <v>0</v>
      </c>
      <c r="AA728" s="44">
        <f t="shared" si="265"/>
        <v>1</v>
      </c>
      <c r="AB728" s="44">
        <f t="shared" si="265"/>
        <v>747.69</v>
      </c>
      <c r="AC728" s="44">
        <f t="shared" si="265"/>
        <v>0</v>
      </c>
      <c r="AD728" s="44">
        <f t="shared" si="265"/>
        <v>0</v>
      </c>
      <c r="AE728" s="44">
        <f t="shared" si="265"/>
        <v>0</v>
      </c>
      <c r="AF728" s="44">
        <f t="shared" si="265"/>
        <v>0</v>
      </c>
      <c r="AG728" s="44">
        <f t="shared" si="265"/>
        <v>0</v>
      </c>
      <c r="AH728" s="44">
        <f t="shared" si="265"/>
        <v>0</v>
      </c>
      <c r="AI728" s="44">
        <f t="shared" si="265"/>
        <v>0</v>
      </c>
      <c r="AJ728" s="44">
        <f t="shared" si="265"/>
        <v>0</v>
      </c>
      <c r="AK728" s="44">
        <f t="shared" si="265"/>
        <v>747.69</v>
      </c>
      <c r="AL728" s="15"/>
    </row>
    <row r="729" spans="1:38" s="78" customFormat="1" ht="33" x14ac:dyDescent="0.2">
      <c r="A729" s="218"/>
      <c r="B729" s="199"/>
      <c r="C729" s="67" t="s">
        <v>748</v>
      </c>
      <c r="D729" s="47"/>
      <c r="E729" s="56">
        <v>1</v>
      </c>
      <c r="F729" s="49" t="s">
        <v>29</v>
      </c>
      <c r="G729" s="113" t="s">
        <v>30</v>
      </c>
      <c r="H729" s="113" t="s">
        <v>31</v>
      </c>
      <c r="I729" s="117" t="s">
        <v>32</v>
      </c>
      <c r="J729" s="74" t="s">
        <v>38</v>
      </c>
      <c r="K729" s="55">
        <v>747.69</v>
      </c>
      <c r="L729" s="55">
        <v>747.69</v>
      </c>
      <c r="M729" s="55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143">
        <f t="shared" ref="AA729" si="266">E729-M729-O729-Q729-S729-U729-W729</f>
        <v>1</v>
      </c>
      <c r="AB729" s="143">
        <f>L729-N729-P729-R729-T729-V729-X729</f>
        <v>747.69</v>
      </c>
      <c r="AC729" s="143"/>
      <c r="AD729" s="52"/>
      <c r="AE729" s="52"/>
      <c r="AF729" s="52"/>
      <c r="AG729" s="52"/>
      <c r="AH729" s="53"/>
      <c r="AI729" s="53"/>
      <c r="AJ729" s="151"/>
      <c r="AK729" s="147">
        <f t="shared" si="264"/>
        <v>747.69</v>
      </c>
      <c r="AL729" s="15"/>
    </row>
    <row r="730" spans="1:38" s="78" customFormat="1" ht="23.1" customHeight="1" x14ac:dyDescent="0.2">
      <c r="A730" s="218"/>
      <c r="B730" s="191">
        <v>5600</v>
      </c>
      <c r="C730" s="18" t="s">
        <v>749</v>
      </c>
      <c r="D730" s="19"/>
      <c r="E730" s="24"/>
      <c r="F730" s="20"/>
      <c r="G730" s="132"/>
      <c r="H730" s="133"/>
      <c r="I730" s="134"/>
      <c r="J730" s="22"/>
      <c r="K730" s="24"/>
      <c r="L730" s="25">
        <f>L731+L734+L737</f>
        <v>17576</v>
      </c>
      <c r="M730" s="25">
        <f t="shared" ref="M730:AK730" si="267">M731+M734+M737</f>
        <v>0</v>
      </c>
      <c r="N730" s="25">
        <f t="shared" si="267"/>
        <v>0</v>
      </c>
      <c r="O730" s="25">
        <f t="shared" si="267"/>
        <v>0</v>
      </c>
      <c r="P730" s="25">
        <f t="shared" si="267"/>
        <v>0</v>
      </c>
      <c r="Q730" s="25">
        <f t="shared" si="267"/>
        <v>0</v>
      </c>
      <c r="R730" s="25">
        <f t="shared" si="267"/>
        <v>0</v>
      </c>
      <c r="S730" s="25">
        <f t="shared" si="267"/>
        <v>0</v>
      </c>
      <c r="T730" s="25">
        <f t="shared" si="267"/>
        <v>0</v>
      </c>
      <c r="U730" s="25">
        <f t="shared" si="267"/>
        <v>0</v>
      </c>
      <c r="V730" s="25">
        <f t="shared" si="267"/>
        <v>0</v>
      </c>
      <c r="W730" s="25">
        <f t="shared" si="267"/>
        <v>0</v>
      </c>
      <c r="X730" s="25">
        <f t="shared" si="267"/>
        <v>0</v>
      </c>
      <c r="Y730" s="25">
        <f t="shared" si="267"/>
        <v>0</v>
      </c>
      <c r="Z730" s="25">
        <f t="shared" si="267"/>
        <v>0</v>
      </c>
      <c r="AA730" s="25">
        <f t="shared" si="267"/>
        <v>4</v>
      </c>
      <c r="AB730" s="25">
        <f t="shared" si="267"/>
        <v>17576</v>
      </c>
      <c r="AC730" s="25">
        <f t="shared" si="267"/>
        <v>0</v>
      </c>
      <c r="AD730" s="25">
        <f t="shared" si="267"/>
        <v>0</v>
      </c>
      <c r="AE730" s="25">
        <f t="shared" si="267"/>
        <v>0</v>
      </c>
      <c r="AF730" s="25">
        <f t="shared" si="267"/>
        <v>0</v>
      </c>
      <c r="AG730" s="25">
        <f t="shared" si="267"/>
        <v>0</v>
      </c>
      <c r="AH730" s="25">
        <f t="shared" si="267"/>
        <v>0</v>
      </c>
      <c r="AI730" s="25">
        <f t="shared" si="267"/>
        <v>0</v>
      </c>
      <c r="AJ730" s="25">
        <f t="shared" si="267"/>
        <v>0</v>
      </c>
      <c r="AK730" s="25">
        <f t="shared" si="267"/>
        <v>17576</v>
      </c>
      <c r="AL730" s="15"/>
    </row>
    <row r="731" spans="1:38" s="78" customFormat="1" ht="23.1" customHeight="1" x14ac:dyDescent="0.2">
      <c r="A731" s="218"/>
      <c r="B731" s="192">
        <v>562</v>
      </c>
      <c r="C731" s="27" t="s">
        <v>750</v>
      </c>
      <c r="D731" s="28"/>
      <c r="E731" s="34"/>
      <c r="F731" s="29"/>
      <c r="G731" s="129"/>
      <c r="H731" s="130"/>
      <c r="I731" s="131"/>
      <c r="J731" s="31"/>
      <c r="K731" s="34"/>
      <c r="L731" s="35">
        <f>L732</f>
        <v>2000</v>
      </c>
      <c r="M731" s="35">
        <f t="shared" ref="M731:AK732" si="268">M732</f>
        <v>0</v>
      </c>
      <c r="N731" s="35">
        <f t="shared" si="268"/>
        <v>0</v>
      </c>
      <c r="O731" s="35">
        <f t="shared" si="268"/>
        <v>0</v>
      </c>
      <c r="P731" s="35">
        <f t="shared" si="268"/>
        <v>0</v>
      </c>
      <c r="Q731" s="35">
        <f t="shared" si="268"/>
        <v>0</v>
      </c>
      <c r="R731" s="35">
        <f t="shared" si="268"/>
        <v>0</v>
      </c>
      <c r="S731" s="35">
        <f t="shared" si="268"/>
        <v>0</v>
      </c>
      <c r="T731" s="35">
        <f t="shared" si="268"/>
        <v>0</v>
      </c>
      <c r="U731" s="35">
        <f t="shared" si="268"/>
        <v>0</v>
      </c>
      <c r="V731" s="35">
        <f t="shared" si="268"/>
        <v>0</v>
      </c>
      <c r="W731" s="35">
        <f t="shared" si="268"/>
        <v>0</v>
      </c>
      <c r="X731" s="35">
        <f t="shared" si="268"/>
        <v>0</v>
      </c>
      <c r="Y731" s="35">
        <f t="shared" si="268"/>
        <v>0</v>
      </c>
      <c r="Z731" s="35">
        <f t="shared" si="268"/>
        <v>0</v>
      </c>
      <c r="AA731" s="35">
        <f t="shared" si="268"/>
        <v>2</v>
      </c>
      <c r="AB731" s="35">
        <f t="shared" si="268"/>
        <v>2000</v>
      </c>
      <c r="AC731" s="35">
        <f t="shared" si="268"/>
        <v>0</v>
      </c>
      <c r="AD731" s="35">
        <f t="shared" si="268"/>
        <v>0</v>
      </c>
      <c r="AE731" s="35">
        <f t="shared" si="268"/>
        <v>0</v>
      </c>
      <c r="AF731" s="35">
        <f t="shared" si="268"/>
        <v>0</v>
      </c>
      <c r="AG731" s="35">
        <f t="shared" si="268"/>
        <v>0</v>
      </c>
      <c r="AH731" s="35">
        <f t="shared" si="268"/>
        <v>0</v>
      </c>
      <c r="AI731" s="35">
        <f t="shared" si="268"/>
        <v>0</v>
      </c>
      <c r="AJ731" s="35">
        <f t="shared" si="268"/>
        <v>0</v>
      </c>
      <c r="AK731" s="35">
        <f t="shared" si="268"/>
        <v>2000</v>
      </c>
      <c r="AL731" s="15"/>
    </row>
    <row r="732" spans="1:38" s="78" customFormat="1" ht="23.1" customHeight="1" x14ac:dyDescent="0.2">
      <c r="A732" s="218"/>
      <c r="B732" s="193">
        <v>56206</v>
      </c>
      <c r="C732" s="37" t="s">
        <v>751</v>
      </c>
      <c r="D732" s="38"/>
      <c r="E732" s="43"/>
      <c r="F732" s="39"/>
      <c r="G732" s="114"/>
      <c r="H732" s="115"/>
      <c r="I732" s="116"/>
      <c r="J732" s="41"/>
      <c r="K732" s="43"/>
      <c r="L732" s="44">
        <f>L733</f>
        <v>2000</v>
      </c>
      <c r="M732" s="44">
        <f t="shared" si="268"/>
        <v>0</v>
      </c>
      <c r="N732" s="44">
        <f t="shared" si="268"/>
        <v>0</v>
      </c>
      <c r="O732" s="44">
        <f t="shared" si="268"/>
        <v>0</v>
      </c>
      <c r="P732" s="44">
        <f t="shared" si="268"/>
        <v>0</v>
      </c>
      <c r="Q732" s="44">
        <f t="shared" si="268"/>
        <v>0</v>
      </c>
      <c r="R732" s="44">
        <f t="shared" si="268"/>
        <v>0</v>
      </c>
      <c r="S732" s="44">
        <f t="shared" si="268"/>
        <v>0</v>
      </c>
      <c r="T732" s="44">
        <f t="shared" si="268"/>
        <v>0</v>
      </c>
      <c r="U732" s="44">
        <f t="shared" si="268"/>
        <v>0</v>
      </c>
      <c r="V732" s="44">
        <f t="shared" si="268"/>
        <v>0</v>
      </c>
      <c r="W732" s="44">
        <f t="shared" si="268"/>
        <v>0</v>
      </c>
      <c r="X732" s="44">
        <f t="shared" si="268"/>
        <v>0</v>
      </c>
      <c r="Y732" s="44">
        <f t="shared" si="268"/>
        <v>0</v>
      </c>
      <c r="Z732" s="44">
        <f t="shared" si="268"/>
        <v>0</v>
      </c>
      <c r="AA732" s="44">
        <f t="shared" si="268"/>
        <v>2</v>
      </c>
      <c r="AB732" s="44">
        <f t="shared" si="268"/>
        <v>2000</v>
      </c>
      <c r="AC732" s="44">
        <f t="shared" si="268"/>
        <v>0</v>
      </c>
      <c r="AD732" s="44">
        <f t="shared" si="268"/>
        <v>0</v>
      </c>
      <c r="AE732" s="44">
        <f t="shared" si="268"/>
        <v>0</v>
      </c>
      <c r="AF732" s="44">
        <f t="shared" si="268"/>
        <v>0</v>
      </c>
      <c r="AG732" s="44">
        <f t="shared" si="268"/>
        <v>0</v>
      </c>
      <c r="AH732" s="44">
        <f t="shared" si="268"/>
        <v>0</v>
      </c>
      <c r="AI732" s="44">
        <f t="shared" si="268"/>
        <v>0</v>
      </c>
      <c r="AJ732" s="44">
        <f t="shared" si="268"/>
        <v>0</v>
      </c>
      <c r="AK732" s="44">
        <f t="shared" si="268"/>
        <v>2000</v>
      </c>
      <c r="AL732" s="15"/>
    </row>
    <row r="733" spans="1:38" s="78" customFormat="1" ht="33" x14ac:dyDescent="0.2">
      <c r="A733" s="218"/>
      <c r="B733" s="199"/>
      <c r="C733" s="67" t="s">
        <v>752</v>
      </c>
      <c r="D733" s="47"/>
      <c r="E733" s="56">
        <v>2</v>
      </c>
      <c r="F733" s="49" t="s">
        <v>29</v>
      </c>
      <c r="G733" s="113" t="s">
        <v>30</v>
      </c>
      <c r="H733" s="113" t="s">
        <v>31</v>
      </c>
      <c r="I733" s="117" t="s">
        <v>32</v>
      </c>
      <c r="J733" s="74" t="s">
        <v>33</v>
      </c>
      <c r="K733" s="55">
        <v>1000</v>
      </c>
      <c r="L733" s="55">
        <v>2000</v>
      </c>
      <c r="M733" s="55"/>
      <c r="N733" s="51"/>
      <c r="O733" s="51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143">
        <f t="shared" ref="AA733" si="269">E733-M733-O733-Q733-S733-U733-W733</f>
        <v>2</v>
      </c>
      <c r="AB733" s="143">
        <f>L733-N733-P733-R733-T733-V733-X733</f>
        <v>2000</v>
      </c>
      <c r="AC733" s="143"/>
      <c r="AD733" s="52"/>
      <c r="AE733" s="52"/>
      <c r="AF733" s="52"/>
      <c r="AG733" s="52"/>
      <c r="AH733" s="53"/>
      <c r="AI733" s="53"/>
      <c r="AJ733" s="151"/>
      <c r="AK733" s="147">
        <f t="shared" si="264"/>
        <v>2000</v>
      </c>
      <c r="AL733" s="15"/>
    </row>
    <row r="734" spans="1:38" s="78" customFormat="1" ht="23.1" customHeight="1" x14ac:dyDescent="0.2">
      <c r="A734" s="218"/>
      <c r="B734" s="192">
        <v>567</v>
      </c>
      <c r="C734" s="27" t="s">
        <v>753</v>
      </c>
      <c r="D734" s="28"/>
      <c r="E734" s="34"/>
      <c r="F734" s="29"/>
      <c r="G734" s="129"/>
      <c r="H734" s="130"/>
      <c r="I734" s="131"/>
      <c r="J734" s="31"/>
      <c r="K734" s="34"/>
      <c r="L734" s="35">
        <f>L735</f>
        <v>3156</v>
      </c>
      <c r="M734" s="35">
        <f t="shared" ref="M734:AK735" si="270">M735</f>
        <v>0</v>
      </c>
      <c r="N734" s="35">
        <f t="shared" si="270"/>
        <v>0</v>
      </c>
      <c r="O734" s="35">
        <f t="shared" si="270"/>
        <v>0</v>
      </c>
      <c r="P734" s="35">
        <f t="shared" si="270"/>
        <v>0</v>
      </c>
      <c r="Q734" s="35">
        <f t="shared" si="270"/>
        <v>0</v>
      </c>
      <c r="R734" s="35">
        <f t="shared" si="270"/>
        <v>0</v>
      </c>
      <c r="S734" s="35">
        <f t="shared" si="270"/>
        <v>0</v>
      </c>
      <c r="T734" s="35">
        <f t="shared" si="270"/>
        <v>0</v>
      </c>
      <c r="U734" s="35">
        <f t="shared" si="270"/>
        <v>0</v>
      </c>
      <c r="V734" s="35">
        <f t="shared" si="270"/>
        <v>0</v>
      </c>
      <c r="W734" s="35">
        <f t="shared" si="270"/>
        <v>0</v>
      </c>
      <c r="X734" s="35">
        <f t="shared" si="270"/>
        <v>0</v>
      </c>
      <c r="Y734" s="35">
        <f t="shared" si="270"/>
        <v>0</v>
      </c>
      <c r="Z734" s="35">
        <f t="shared" si="270"/>
        <v>0</v>
      </c>
      <c r="AA734" s="35">
        <f t="shared" si="270"/>
        <v>1</v>
      </c>
      <c r="AB734" s="35">
        <f t="shared" si="270"/>
        <v>3156</v>
      </c>
      <c r="AC734" s="35">
        <f t="shared" si="270"/>
        <v>0</v>
      </c>
      <c r="AD734" s="35">
        <f t="shared" si="270"/>
        <v>0</v>
      </c>
      <c r="AE734" s="35">
        <f t="shared" si="270"/>
        <v>0</v>
      </c>
      <c r="AF734" s="35">
        <f t="shared" si="270"/>
        <v>0</v>
      </c>
      <c r="AG734" s="35">
        <f t="shared" si="270"/>
        <v>0</v>
      </c>
      <c r="AH734" s="35">
        <f t="shared" si="270"/>
        <v>0</v>
      </c>
      <c r="AI734" s="35">
        <f t="shared" si="270"/>
        <v>0</v>
      </c>
      <c r="AJ734" s="35">
        <f t="shared" si="270"/>
        <v>0</v>
      </c>
      <c r="AK734" s="35">
        <f t="shared" si="270"/>
        <v>3156</v>
      </c>
      <c r="AL734" s="15"/>
    </row>
    <row r="735" spans="1:38" s="78" customFormat="1" ht="23.1" customHeight="1" x14ac:dyDescent="0.2">
      <c r="A735" s="218"/>
      <c r="B735" s="193">
        <v>56704</v>
      </c>
      <c r="C735" s="37" t="s">
        <v>753</v>
      </c>
      <c r="D735" s="38"/>
      <c r="E735" s="43"/>
      <c r="F735" s="39"/>
      <c r="G735" s="114"/>
      <c r="H735" s="115"/>
      <c r="I735" s="116"/>
      <c r="J735" s="41"/>
      <c r="K735" s="43"/>
      <c r="L735" s="44">
        <f>L736</f>
        <v>3156</v>
      </c>
      <c r="M735" s="44">
        <f t="shared" si="270"/>
        <v>0</v>
      </c>
      <c r="N735" s="44">
        <f t="shared" si="270"/>
        <v>0</v>
      </c>
      <c r="O735" s="44">
        <f t="shared" si="270"/>
        <v>0</v>
      </c>
      <c r="P735" s="44">
        <f t="shared" si="270"/>
        <v>0</v>
      </c>
      <c r="Q735" s="44">
        <f t="shared" si="270"/>
        <v>0</v>
      </c>
      <c r="R735" s="44">
        <f t="shared" si="270"/>
        <v>0</v>
      </c>
      <c r="S735" s="44">
        <f t="shared" si="270"/>
        <v>0</v>
      </c>
      <c r="T735" s="44">
        <f t="shared" si="270"/>
        <v>0</v>
      </c>
      <c r="U735" s="44">
        <f t="shared" si="270"/>
        <v>0</v>
      </c>
      <c r="V735" s="44">
        <f t="shared" si="270"/>
        <v>0</v>
      </c>
      <c r="W735" s="44">
        <f t="shared" si="270"/>
        <v>0</v>
      </c>
      <c r="X735" s="44">
        <f t="shared" si="270"/>
        <v>0</v>
      </c>
      <c r="Y735" s="44">
        <f t="shared" si="270"/>
        <v>0</v>
      </c>
      <c r="Z735" s="44">
        <f t="shared" si="270"/>
        <v>0</v>
      </c>
      <c r="AA735" s="44">
        <f t="shared" si="270"/>
        <v>1</v>
      </c>
      <c r="AB735" s="44">
        <f t="shared" si="270"/>
        <v>3156</v>
      </c>
      <c r="AC735" s="44">
        <f t="shared" si="270"/>
        <v>0</v>
      </c>
      <c r="AD735" s="44">
        <f t="shared" si="270"/>
        <v>0</v>
      </c>
      <c r="AE735" s="44">
        <f t="shared" si="270"/>
        <v>0</v>
      </c>
      <c r="AF735" s="44">
        <f t="shared" si="270"/>
        <v>0</v>
      </c>
      <c r="AG735" s="44">
        <f t="shared" si="270"/>
        <v>0</v>
      </c>
      <c r="AH735" s="44">
        <f t="shared" si="270"/>
        <v>0</v>
      </c>
      <c r="AI735" s="44">
        <f t="shared" si="270"/>
        <v>0</v>
      </c>
      <c r="AJ735" s="44">
        <f t="shared" si="270"/>
        <v>0</v>
      </c>
      <c r="AK735" s="44">
        <f t="shared" si="270"/>
        <v>3156</v>
      </c>
      <c r="AL735" s="15"/>
    </row>
    <row r="736" spans="1:38" s="78" customFormat="1" ht="33" x14ac:dyDescent="0.2">
      <c r="A736" s="218"/>
      <c r="B736" s="199"/>
      <c r="C736" s="67" t="s">
        <v>754</v>
      </c>
      <c r="D736" s="47"/>
      <c r="E736" s="56">
        <v>1</v>
      </c>
      <c r="F736" s="49" t="s">
        <v>29</v>
      </c>
      <c r="G736" s="113" t="s">
        <v>30</v>
      </c>
      <c r="H736" s="113" t="s">
        <v>31</v>
      </c>
      <c r="I736" s="117" t="s">
        <v>32</v>
      </c>
      <c r="J736" s="74" t="s">
        <v>38</v>
      </c>
      <c r="K736" s="55">
        <v>3156</v>
      </c>
      <c r="L736" s="55">
        <v>3156</v>
      </c>
      <c r="M736" s="55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143">
        <f t="shared" ref="AA736" si="271">E736-M736-O736-Q736-S736-U736-W736</f>
        <v>1</v>
      </c>
      <c r="AB736" s="143">
        <f>L736-N736-P736-R736-T736-V736-X736</f>
        <v>3156</v>
      </c>
      <c r="AC736" s="143"/>
      <c r="AD736" s="77"/>
      <c r="AE736" s="77"/>
      <c r="AF736" s="77"/>
      <c r="AG736" s="77"/>
      <c r="AH736" s="53"/>
      <c r="AI736" s="53"/>
      <c r="AJ736" s="151"/>
      <c r="AK736" s="147">
        <f t="shared" si="264"/>
        <v>3156</v>
      </c>
      <c r="AL736" s="15"/>
    </row>
    <row r="737" spans="1:39" s="78" customFormat="1" ht="23.1" customHeight="1" x14ac:dyDescent="0.2">
      <c r="A737" s="218"/>
      <c r="B737" s="192">
        <v>569</v>
      </c>
      <c r="C737" s="27" t="s">
        <v>755</v>
      </c>
      <c r="D737" s="28"/>
      <c r="E737" s="34"/>
      <c r="F737" s="29"/>
      <c r="G737" s="129"/>
      <c r="H737" s="130"/>
      <c r="I737" s="131"/>
      <c r="J737" s="31"/>
      <c r="K737" s="34"/>
      <c r="L737" s="35">
        <f>L738</f>
        <v>12420</v>
      </c>
      <c r="M737" s="35">
        <f t="shared" ref="M737:AK738" si="272">M738</f>
        <v>0</v>
      </c>
      <c r="N737" s="35">
        <f t="shared" si="272"/>
        <v>0</v>
      </c>
      <c r="O737" s="35">
        <f t="shared" si="272"/>
        <v>0</v>
      </c>
      <c r="P737" s="35">
        <f t="shared" si="272"/>
        <v>0</v>
      </c>
      <c r="Q737" s="35">
        <f t="shared" si="272"/>
        <v>0</v>
      </c>
      <c r="R737" s="35">
        <f t="shared" si="272"/>
        <v>0</v>
      </c>
      <c r="S737" s="35">
        <f t="shared" si="272"/>
        <v>0</v>
      </c>
      <c r="T737" s="35">
        <f t="shared" si="272"/>
        <v>0</v>
      </c>
      <c r="U737" s="35">
        <f t="shared" si="272"/>
        <v>0</v>
      </c>
      <c r="V737" s="35">
        <f t="shared" si="272"/>
        <v>0</v>
      </c>
      <c r="W737" s="35">
        <f t="shared" si="272"/>
        <v>0</v>
      </c>
      <c r="X737" s="35">
        <f t="shared" si="272"/>
        <v>0</v>
      </c>
      <c r="Y737" s="35">
        <f t="shared" si="272"/>
        <v>0</v>
      </c>
      <c r="Z737" s="35">
        <f t="shared" si="272"/>
        <v>0</v>
      </c>
      <c r="AA737" s="35">
        <f t="shared" si="272"/>
        <v>1</v>
      </c>
      <c r="AB737" s="35">
        <f t="shared" si="272"/>
        <v>12420</v>
      </c>
      <c r="AC737" s="35">
        <f t="shared" si="272"/>
        <v>0</v>
      </c>
      <c r="AD737" s="35">
        <f t="shared" si="272"/>
        <v>0</v>
      </c>
      <c r="AE737" s="35">
        <f t="shared" si="272"/>
        <v>0</v>
      </c>
      <c r="AF737" s="35">
        <f t="shared" si="272"/>
        <v>0</v>
      </c>
      <c r="AG737" s="35">
        <f t="shared" si="272"/>
        <v>0</v>
      </c>
      <c r="AH737" s="35">
        <f t="shared" si="272"/>
        <v>0</v>
      </c>
      <c r="AI737" s="35">
        <f t="shared" si="272"/>
        <v>0</v>
      </c>
      <c r="AJ737" s="35">
        <f t="shared" si="272"/>
        <v>0</v>
      </c>
      <c r="AK737" s="35">
        <f t="shared" si="272"/>
        <v>12420</v>
      </c>
      <c r="AL737" s="15"/>
    </row>
    <row r="738" spans="1:39" s="78" customFormat="1" ht="22.5" x14ac:dyDescent="0.2">
      <c r="A738" s="218"/>
      <c r="B738" s="193">
        <v>56901</v>
      </c>
      <c r="C738" s="37" t="s">
        <v>756</v>
      </c>
      <c r="D738" s="38"/>
      <c r="E738" s="43"/>
      <c r="F738" s="39"/>
      <c r="G738" s="114"/>
      <c r="H738" s="115"/>
      <c r="I738" s="116"/>
      <c r="J738" s="41"/>
      <c r="K738" s="43"/>
      <c r="L738" s="44">
        <f>L739</f>
        <v>12420</v>
      </c>
      <c r="M738" s="44">
        <f t="shared" si="272"/>
        <v>0</v>
      </c>
      <c r="N738" s="44">
        <f t="shared" si="272"/>
        <v>0</v>
      </c>
      <c r="O738" s="44">
        <f t="shared" si="272"/>
        <v>0</v>
      </c>
      <c r="P738" s="44">
        <f t="shared" si="272"/>
        <v>0</v>
      </c>
      <c r="Q738" s="44">
        <f t="shared" si="272"/>
        <v>0</v>
      </c>
      <c r="R738" s="44">
        <f t="shared" si="272"/>
        <v>0</v>
      </c>
      <c r="S738" s="44">
        <f t="shared" si="272"/>
        <v>0</v>
      </c>
      <c r="T738" s="44">
        <f t="shared" si="272"/>
        <v>0</v>
      </c>
      <c r="U738" s="44">
        <f t="shared" si="272"/>
        <v>0</v>
      </c>
      <c r="V738" s="44">
        <f t="shared" si="272"/>
        <v>0</v>
      </c>
      <c r="W738" s="44">
        <f t="shared" si="272"/>
        <v>0</v>
      </c>
      <c r="X738" s="44">
        <f t="shared" si="272"/>
        <v>0</v>
      </c>
      <c r="Y738" s="44">
        <f t="shared" si="272"/>
        <v>0</v>
      </c>
      <c r="Z738" s="44">
        <f t="shared" si="272"/>
        <v>0</v>
      </c>
      <c r="AA738" s="44">
        <f t="shared" si="272"/>
        <v>1</v>
      </c>
      <c r="AB738" s="44">
        <f t="shared" si="272"/>
        <v>12420</v>
      </c>
      <c r="AC738" s="44">
        <f t="shared" si="272"/>
        <v>0</v>
      </c>
      <c r="AD738" s="44">
        <f t="shared" si="272"/>
        <v>0</v>
      </c>
      <c r="AE738" s="44">
        <f t="shared" si="272"/>
        <v>0</v>
      </c>
      <c r="AF738" s="44">
        <f t="shared" si="272"/>
        <v>0</v>
      </c>
      <c r="AG738" s="44">
        <f t="shared" si="272"/>
        <v>0</v>
      </c>
      <c r="AH738" s="44">
        <f t="shared" si="272"/>
        <v>0</v>
      </c>
      <c r="AI738" s="44">
        <f t="shared" si="272"/>
        <v>0</v>
      </c>
      <c r="AJ738" s="44">
        <f t="shared" si="272"/>
        <v>0</v>
      </c>
      <c r="AK738" s="44">
        <f t="shared" si="272"/>
        <v>12420</v>
      </c>
      <c r="AL738" s="15"/>
    </row>
    <row r="739" spans="1:39" s="78" customFormat="1" ht="33" x14ac:dyDescent="0.2">
      <c r="A739" s="218"/>
      <c r="B739" s="199"/>
      <c r="C739" s="67" t="s">
        <v>757</v>
      </c>
      <c r="D739" s="47"/>
      <c r="E739" s="56">
        <v>1</v>
      </c>
      <c r="F739" s="49" t="s">
        <v>29</v>
      </c>
      <c r="G739" s="113" t="s">
        <v>30</v>
      </c>
      <c r="H739" s="113" t="s">
        <v>31</v>
      </c>
      <c r="I739" s="117" t="s">
        <v>32</v>
      </c>
      <c r="J739" s="74" t="s">
        <v>33</v>
      </c>
      <c r="K739" s="55">
        <v>12420</v>
      </c>
      <c r="L739" s="55">
        <v>12420</v>
      </c>
      <c r="M739" s="55"/>
      <c r="N739" s="51"/>
      <c r="O739" s="51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143">
        <f t="shared" ref="AA739" si="273">E739-M739-O739-Q739-S739-U739-W739</f>
        <v>1</v>
      </c>
      <c r="AB739" s="143">
        <f>L739-N739-P739-R739-T739-V739-X739</f>
        <v>12420</v>
      </c>
      <c r="AC739" s="143"/>
      <c r="AD739" s="52"/>
      <c r="AE739" s="52"/>
      <c r="AF739" s="52"/>
      <c r="AG739" s="52"/>
      <c r="AH739" s="53"/>
      <c r="AI739" s="53"/>
      <c r="AJ739" s="151"/>
      <c r="AK739" s="147">
        <f>N739+P739+R739+T739+V739+X739+Z739+AB739+AD739+AF739+AH739+AJ739</f>
        <v>12420</v>
      </c>
      <c r="AL739" s="15"/>
    </row>
    <row r="740" spans="1:39" s="78" customFormat="1" ht="13.5" thickBot="1" x14ac:dyDescent="0.25">
      <c r="B740" s="170"/>
      <c r="C740" s="171" t="s">
        <v>758</v>
      </c>
      <c r="D740" s="45"/>
      <c r="E740" s="172"/>
      <c r="F740" s="173"/>
      <c r="G740" s="173"/>
      <c r="H740" s="174"/>
      <c r="I740" s="175"/>
      <c r="J740" s="175"/>
      <c r="K740" s="176"/>
      <c r="L740" s="177">
        <f>L9+L625+L713</f>
        <v>526133.46372959996</v>
      </c>
      <c r="M740" s="177"/>
      <c r="N740" s="177">
        <f>N9+N625+N713</f>
        <v>0</v>
      </c>
      <c r="O740" s="177"/>
      <c r="P740" s="177">
        <f>P9+P625+P713</f>
        <v>32800</v>
      </c>
      <c r="Q740" s="177"/>
      <c r="R740" s="177">
        <f>R9+R625+R713</f>
        <v>65700.72</v>
      </c>
      <c r="S740" s="177"/>
      <c r="T740" s="177">
        <f>T9+T625+T713</f>
        <v>0</v>
      </c>
      <c r="U740" s="177"/>
      <c r="V740" s="177">
        <f>V9+V625+V713</f>
        <v>26195.84</v>
      </c>
      <c r="W740" s="177"/>
      <c r="X740" s="177">
        <f>X9+X625+X713</f>
        <v>0</v>
      </c>
      <c r="Y740" s="177"/>
      <c r="Z740" s="177">
        <f>Z9+Z625+Z713</f>
        <v>0</v>
      </c>
      <c r="AA740" s="177"/>
      <c r="AB740" s="177">
        <f>AB9+AB625+AB713</f>
        <v>401436.90465759992</v>
      </c>
      <c r="AC740" s="177"/>
      <c r="AD740" s="177">
        <f>AD9+AD625+AD713</f>
        <v>0</v>
      </c>
      <c r="AE740" s="177"/>
      <c r="AF740" s="177">
        <f>AF9+AF625+AF713</f>
        <v>0</v>
      </c>
      <c r="AG740" s="177"/>
      <c r="AH740" s="177">
        <f>AH9+AH625+AH713</f>
        <v>0</v>
      </c>
      <c r="AI740" s="177"/>
      <c r="AJ740" s="177">
        <f>AJ9+AJ625+AJ713</f>
        <v>0</v>
      </c>
      <c r="AK740" s="178">
        <f>AK9+AK625+AK713</f>
        <v>526133.46465759992</v>
      </c>
      <c r="AL740" s="15"/>
      <c r="AM740" s="79"/>
    </row>
    <row r="741" spans="1:39" s="78" customFormat="1" ht="13.5" thickTop="1" x14ac:dyDescent="0.2">
      <c r="B741" s="179"/>
      <c r="C741" s="180"/>
      <c r="D741" s="181"/>
      <c r="E741" s="182"/>
      <c r="F741" s="183"/>
      <c r="G741" s="183"/>
      <c r="H741" s="184"/>
      <c r="I741" s="183"/>
      <c r="J741" s="183"/>
      <c r="K741" s="182"/>
      <c r="L741" s="185"/>
      <c r="M741" s="185"/>
      <c r="N741" s="185"/>
      <c r="O741" s="185"/>
      <c r="P741" s="185"/>
      <c r="Q741" s="185"/>
      <c r="R741" s="185"/>
      <c r="S741" s="185"/>
      <c r="T741" s="185"/>
      <c r="U741" s="185"/>
      <c r="V741" s="185"/>
      <c r="W741" s="185"/>
      <c r="X741" s="185"/>
      <c r="Y741" s="185"/>
      <c r="Z741" s="185"/>
      <c r="AA741" s="185"/>
      <c r="AB741" s="185"/>
      <c r="AC741" s="185"/>
      <c r="AD741" s="185"/>
      <c r="AE741" s="185"/>
      <c r="AF741" s="185"/>
      <c r="AG741" s="185"/>
      <c r="AH741" s="185"/>
      <c r="AI741" s="185"/>
      <c r="AJ741" s="185"/>
      <c r="AK741" s="185"/>
      <c r="AL741" s="15"/>
      <c r="AM741" s="79"/>
    </row>
    <row r="742" spans="1:39" s="78" customFormat="1" ht="12.75" x14ac:dyDescent="0.2">
      <c r="B742" s="179"/>
      <c r="C742" s="180"/>
      <c r="D742" s="181"/>
      <c r="E742" s="182"/>
      <c r="F742" s="183"/>
      <c r="G742" s="183"/>
      <c r="H742" s="184"/>
      <c r="I742" s="183"/>
      <c r="J742" s="183"/>
      <c r="K742" s="182"/>
      <c r="L742" s="185"/>
      <c r="M742" s="185"/>
      <c r="N742" s="185"/>
      <c r="O742" s="185"/>
      <c r="P742" s="185"/>
      <c r="Q742" s="185"/>
      <c r="R742" s="185"/>
      <c r="S742" s="185"/>
      <c r="T742" s="185"/>
      <c r="U742" s="185"/>
      <c r="V742" s="185"/>
      <c r="W742" s="185"/>
      <c r="X742" s="185"/>
      <c r="Y742" s="185"/>
      <c r="Z742" s="185"/>
      <c r="AA742" s="185"/>
      <c r="AB742" s="185"/>
      <c r="AC742" s="185"/>
      <c r="AD742" s="185"/>
      <c r="AE742" s="185"/>
      <c r="AF742" s="185"/>
      <c r="AG742" s="185"/>
      <c r="AH742" s="185"/>
      <c r="AI742" s="185"/>
      <c r="AJ742" s="185"/>
      <c r="AK742" s="185"/>
      <c r="AL742" s="15"/>
      <c r="AM742" s="79"/>
    </row>
    <row r="743" spans="1:39" s="78" customFormat="1" ht="15" customHeight="1" x14ac:dyDescent="0.2">
      <c r="B743" s="234" t="s">
        <v>765</v>
      </c>
      <c r="C743" s="234"/>
      <c r="D743" s="181"/>
      <c r="E743" s="182"/>
      <c r="F743" s="183"/>
      <c r="G743" s="183"/>
      <c r="H743" s="184"/>
      <c r="I743" s="228" t="s">
        <v>766</v>
      </c>
      <c r="J743" s="228"/>
      <c r="K743" s="228"/>
      <c r="L743" s="228"/>
      <c r="Q743" s="185"/>
      <c r="R743" s="185"/>
      <c r="S743" s="185"/>
      <c r="T743" s="185"/>
      <c r="U743" s="228" t="s">
        <v>769</v>
      </c>
      <c r="V743" s="228"/>
      <c r="W743" s="228"/>
      <c r="X743" s="228"/>
      <c r="Y743" s="228"/>
      <c r="Z743" s="228"/>
      <c r="AA743" s="185"/>
      <c r="AB743" s="185"/>
      <c r="AC743" s="185"/>
      <c r="AD743" s="185"/>
      <c r="AE743" s="185"/>
      <c r="AF743" s="185"/>
      <c r="AG743" s="185"/>
      <c r="AH743" s="185"/>
      <c r="AI743" s="185"/>
      <c r="AJ743" s="185"/>
      <c r="AK743" s="185"/>
      <c r="AL743" s="15"/>
      <c r="AM743" s="79"/>
    </row>
    <row r="744" spans="1:39" s="78" customFormat="1" ht="15" customHeight="1" x14ac:dyDescent="0.2">
      <c r="B744" s="186"/>
      <c r="C744" s="186"/>
      <c r="D744" s="181"/>
      <c r="E744" s="182"/>
      <c r="F744" s="183"/>
      <c r="G744" s="183"/>
      <c r="H744" s="184"/>
      <c r="I744" s="185"/>
      <c r="J744" s="185"/>
      <c r="K744" s="185"/>
      <c r="L744" s="185"/>
      <c r="Q744" s="185"/>
      <c r="R744" s="185"/>
      <c r="S744" s="185"/>
      <c r="T744" s="185"/>
      <c r="U744" s="185"/>
      <c r="V744" s="185"/>
      <c r="W744" s="185"/>
      <c r="X744" s="185"/>
      <c r="Y744" s="185"/>
      <c r="Z744" s="185"/>
      <c r="AA744" s="185"/>
      <c r="AB744" s="185"/>
      <c r="AC744" s="185"/>
      <c r="AD744" s="185"/>
      <c r="AE744" s="185"/>
      <c r="AF744" s="185"/>
      <c r="AG744" s="185"/>
      <c r="AH744" s="185"/>
      <c r="AI744" s="185"/>
      <c r="AJ744" s="185"/>
      <c r="AK744" s="185"/>
      <c r="AL744" s="15"/>
      <c r="AM744" s="79"/>
    </row>
    <row r="745" spans="1:39" s="78" customFormat="1" ht="15" customHeight="1" x14ac:dyDescent="0.2">
      <c r="B745" s="186"/>
      <c r="C745" s="186"/>
      <c r="D745" s="181"/>
      <c r="E745" s="182"/>
      <c r="F745" s="183"/>
      <c r="G745" s="183"/>
      <c r="H745" s="184"/>
      <c r="I745" s="185"/>
      <c r="J745" s="185"/>
      <c r="K745" s="185"/>
      <c r="L745" s="185"/>
      <c r="Q745" s="185"/>
      <c r="R745" s="185"/>
      <c r="S745" s="185"/>
      <c r="T745" s="185"/>
      <c r="U745" s="185"/>
      <c r="V745" s="185"/>
      <c r="W745" s="185"/>
      <c r="X745" s="185"/>
      <c r="Y745" s="185"/>
      <c r="Z745" s="185"/>
      <c r="AA745" s="185"/>
      <c r="AB745" s="185"/>
      <c r="AC745" s="185"/>
      <c r="AD745" s="185"/>
      <c r="AE745" s="185"/>
      <c r="AF745" s="185"/>
      <c r="AG745" s="185"/>
      <c r="AH745" s="185"/>
      <c r="AI745" s="185"/>
      <c r="AJ745" s="185"/>
      <c r="AK745" s="185"/>
      <c r="AL745" s="15"/>
      <c r="AM745" s="79"/>
    </row>
    <row r="746" spans="1:39" s="78" customFormat="1" ht="15" customHeight="1" x14ac:dyDescent="0.2">
      <c r="B746" s="186"/>
      <c r="C746" s="186"/>
      <c r="D746" s="181"/>
      <c r="E746" s="182"/>
      <c r="F746" s="183"/>
      <c r="G746" s="183"/>
      <c r="H746" s="184"/>
      <c r="I746" s="185"/>
      <c r="J746" s="185"/>
      <c r="K746" s="185"/>
      <c r="L746" s="185"/>
      <c r="Q746" s="185"/>
      <c r="R746" s="185"/>
      <c r="S746" s="185"/>
      <c r="T746" s="185"/>
      <c r="U746" s="185"/>
      <c r="V746" s="185"/>
      <c r="W746" s="185"/>
      <c r="X746" s="185"/>
      <c r="Y746" s="185"/>
      <c r="Z746" s="185"/>
      <c r="AA746" s="185"/>
      <c r="AB746" s="185"/>
      <c r="AC746" s="185"/>
      <c r="AD746" s="185"/>
      <c r="AE746" s="185"/>
      <c r="AF746" s="185"/>
      <c r="AG746" s="185"/>
      <c r="AH746" s="185"/>
      <c r="AI746" s="185"/>
      <c r="AJ746" s="185"/>
      <c r="AK746" s="185"/>
      <c r="AL746" s="15"/>
      <c r="AM746" s="79"/>
    </row>
    <row r="747" spans="1:39" s="78" customFormat="1" ht="15" customHeight="1" x14ac:dyDescent="0.2">
      <c r="B747" s="186"/>
      <c r="C747" s="186"/>
      <c r="D747" s="181"/>
      <c r="E747" s="182"/>
      <c r="F747" s="183"/>
      <c r="G747" s="183"/>
      <c r="H747" s="184"/>
      <c r="I747" s="185"/>
      <c r="J747" s="185"/>
      <c r="K747" s="185"/>
      <c r="L747" s="185"/>
      <c r="Q747" s="185"/>
      <c r="R747" s="185"/>
      <c r="S747" s="185"/>
      <c r="T747" s="185"/>
      <c r="U747" s="185"/>
      <c r="V747" s="185"/>
      <c r="W747" s="185"/>
      <c r="X747" s="185"/>
      <c r="Y747" s="185"/>
      <c r="Z747" s="185"/>
      <c r="AA747" s="185"/>
      <c r="AB747" s="185"/>
      <c r="AC747" s="185"/>
      <c r="AD747" s="185"/>
      <c r="AE747" s="185"/>
      <c r="AF747" s="185"/>
      <c r="AG747" s="185"/>
      <c r="AH747" s="185"/>
      <c r="AI747" s="185"/>
      <c r="AJ747" s="185"/>
      <c r="AK747" s="185"/>
      <c r="AL747" s="15"/>
      <c r="AM747" s="79"/>
    </row>
    <row r="748" spans="1:39" s="78" customFormat="1" ht="15" customHeight="1" x14ac:dyDescent="0.2">
      <c r="B748" s="186"/>
      <c r="C748" s="186"/>
      <c r="D748" s="181"/>
      <c r="E748" s="182"/>
      <c r="F748" s="183"/>
      <c r="G748" s="183"/>
      <c r="H748" s="184"/>
      <c r="I748" s="185"/>
      <c r="J748" s="185"/>
      <c r="K748" s="185"/>
      <c r="L748" s="185"/>
      <c r="Q748" s="185"/>
      <c r="R748" s="185"/>
      <c r="S748" s="185"/>
      <c r="T748" s="185"/>
      <c r="U748" s="185"/>
      <c r="V748" s="185"/>
      <c r="W748" s="185"/>
      <c r="X748" s="185"/>
      <c r="Y748" s="185"/>
      <c r="Z748" s="185"/>
      <c r="AA748" s="185"/>
      <c r="AB748" s="185"/>
      <c r="AC748" s="185"/>
      <c r="AD748" s="185"/>
      <c r="AE748" s="185"/>
      <c r="AF748" s="185"/>
      <c r="AG748" s="185"/>
      <c r="AH748" s="185"/>
      <c r="AI748" s="185"/>
      <c r="AJ748" s="185"/>
      <c r="AK748" s="185"/>
      <c r="AL748" s="15"/>
      <c r="AM748" s="79"/>
    </row>
    <row r="749" spans="1:39" x14ac:dyDescent="0.25">
      <c r="B749" s="92"/>
      <c r="C749" s="92"/>
      <c r="D749" s="92"/>
      <c r="F749" s="92"/>
      <c r="G749" s="92"/>
      <c r="H749" s="92"/>
      <c r="J749" s="92"/>
      <c r="K749" s="92"/>
      <c r="L749" s="92"/>
      <c r="Q749" s="92"/>
      <c r="R749" s="92"/>
      <c r="S749" s="92"/>
      <c r="T749" s="92"/>
      <c r="U749" s="92"/>
      <c r="V749" s="92"/>
      <c r="W749" s="92"/>
      <c r="X749" s="92"/>
      <c r="Y749" s="92"/>
      <c r="Z749" s="92"/>
      <c r="AA749" s="92"/>
    </row>
    <row r="750" spans="1:39" x14ac:dyDescent="0.25">
      <c r="B750" s="94"/>
      <c r="C750" s="95"/>
      <c r="D750" s="96"/>
      <c r="F750" s="97"/>
      <c r="G750" s="97"/>
      <c r="H750" s="98"/>
      <c r="J750" s="99"/>
      <c r="K750" s="99"/>
      <c r="L750" s="100"/>
      <c r="Q750" s="100"/>
      <c r="R750" s="99"/>
      <c r="S750" s="99"/>
      <c r="T750" s="100"/>
      <c r="U750" s="100"/>
      <c r="V750" s="99"/>
      <c r="W750" s="99"/>
      <c r="X750" s="100"/>
      <c r="Y750" s="100"/>
      <c r="Z750" s="100"/>
      <c r="AA750" s="100"/>
      <c r="AK750" s="169"/>
    </row>
    <row r="751" spans="1:39" ht="15.75" customHeight="1" x14ac:dyDescent="0.25">
      <c r="B751" s="233" t="s">
        <v>763</v>
      </c>
      <c r="C751" s="233"/>
      <c r="D751" s="233"/>
      <c r="F751" s="101"/>
      <c r="G751" s="101"/>
      <c r="H751" s="101"/>
      <c r="I751" s="235" t="s">
        <v>767</v>
      </c>
      <c r="J751" s="235"/>
      <c r="K751" s="235"/>
      <c r="L751" s="235"/>
      <c r="Q751" s="101"/>
      <c r="R751" s="101"/>
      <c r="S751" s="101"/>
      <c r="T751" s="101"/>
      <c r="U751" s="229" t="s">
        <v>770</v>
      </c>
      <c r="V751" s="229"/>
      <c r="W751" s="229"/>
      <c r="X751" s="229"/>
      <c r="Y751" s="229"/>
      <c r="Z751" s="229"/>
      <c r="AA751" s="101"/>
      <c r="AK751" s="168"/>
    </row>
    <row r="752" spans="1:39" ht="39" customHeight="1" x14ac:dyDescent="0.25">
      <c r="B752" s="205" t="s">
        <v>764</v>
      </c>
      <c r="C752" s="205"/>
      <c r="D752" s="205"/>
      <c r="F752" s="102"/>
      <c r="G752" s="102"/>
      <c r="H752" s="102"/>
      <c r="I752" s="235" t="s">
        <v>768</v>
      </c>
      <c r="J752" s="235"/>
      <c r="K752" s="235"/>
      <c r="L752" s="235"/>
      <c r="Q752" s="102"/>
      <c r="R752" s="102"/>
      <c r="S752" s="102"/>
      <c r="T752" s="102"/>
      <c r="U752" s="227" t="s">
        <v>771</v>
      </c>
      <c r="V752" s="227"/>
      <c r="W752" s="227"/>
      <c r="X752" s="227"/>
      <c r="Y752" s="227"/>
      <c r="Z752" s="227"/>
      <c r="AA752" s="102"/>
    </row>
    <row r="753" spans="2:38" x14ac:dyDescent="0.25">
      <c r="C753" s="104"/>
      <c r="F753" s="106"/>
      <c r="G753" s="91"/>
      <c r="H753" s="91"/>
      <c r="I753" s="91"/>
      <c r="J753" s="91"/>
      <c r="U753" s="227" t="s">
        <v>772</v>
      </c>
      <c r="V753" s="227"/>
      <c r="W753" s="227"/>
      <c r="X753" s="227"/>
      <c r="Y753" s="227"/>
      <c r="Z753" s="227"/>
    </row>
    <row r="754" spans="2:38" ht="11.25" x14ac:dyDescent="0.2">
      <c r="B754" s="90"/>
      <c r="C754" s="104"/>
      <c r="F754" s="106"/>
      <c r="G754" s="91"/>
      <c r="H754" s="91"/>
      <c r="I754" s="91"/>
      <c r="J754" s="91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  <c r="AA754" s="90"/>
      <c r="AB754" s="90"/>
      <c r="AC754" s="90"/>
      <c r="AD754" s="90"/>
      <c r="AE754" s="90"/>
      <c r="AF754" s="90"/>
      <c r="AG754" s="90"/>
      <c r="AH754" s="90"/>
      <c r="AI754" s="90"/>
      <c r="AJ754" s="90"/>
      <c r="AK754" s="90"/>
      <c r="AL754" s="90"/>
    </row>
    <row r="755" spans="2:38" ht="11.25" x14ac:dyDescent="0.2">
      <c r="B755" s="90"/>
      <c r="C755" s="104"/>
      <c r="F755" s="106"/>
      <c r="G755" s="91"/>
      <c r="H755" s="91"/>
      <c r="I755" s="91"/>
      <c r="J755" s="91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  <c r="AA755" s="90"/>
      <c r="AB755" s="90"/>
      <c r="AC755" s="90"/>
      <c r="AD755" s="90"/>
      <c r="AE755" s="90"/>
      <c r="AF755" s="90"/>
      <c r="AG755" s="90"/>
      <c r="AH755" s="90"/>
      <c r="AI755" s="90"/>
      <c r="AJ755" s="90"/>
      <c r="AK755" s="90"/>
      <c r="AL755" s="90"/>
    </row>
    <row r="756" spans="2:38" ht="11.25" x14ac:dyDescent="0.2">
      <c r="B756" s="90"/>
      <c r="C756" s="104"/>
      <c r="F756" s="106"/>
      <c r="G756" s="91"/>
      <c r="H756" s="91"/>
      <c r="I756" s="91"/>
      <c r="J756" s="91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  <c r="AA756" s="90"/>
      <c r="AB756" s="90"/>
      <c r="AC756" s="90"/>
      <c r="AD756" s="90"/>
      <c r="AE756" s="90"/>
      <c r="AF756" s="90"/>
      <c r="AG756" s="90"/>
      <c r="AH756" s="90"/>
      <c r="AI756" s="90"/>
      <c r="AJ756" s="90"/>
      <c r="AK756" s="90"/>
      <c r="AL756" s="90"/>
    </row>
    <row r="757" spans="2:38" ht="11.25" x14ac:dyDescent="0.2">
      <c r="B757" s="90"/>
      <c r="C757" s="104"/>
      <c r="F757" s="106"/>
      <c r="G757" s="91"/>
      <c r="H757" s="91"/>
      <c r="I757" s="91"/>
      <c r="J757" s="91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  <c r="AA757" s="90"/>
      <c r="AB757" s="90"/>
      <c r="AC757" s="90"/>
      <c r="AD757" s="90"/>
      <c r="AE757" s="90"/>
      <c r="AF757" s="90"/>
      <c r="AG757" s="90"/>
      <c r="AH757" s="90"/>
      <c r="AI757" s="90"/>
      <c r="AJ757" s="90"/>
      <c r="AK757" s="90"/>
      <c r="AL757" s="90"/>
    </row>
    <row r="758" spans="2:38" ht="11.25" x14ac:dyDescent="0.2">
      <c r="B758" s="90"/>
      <c r="C758" s="104"/>
      <c r="F758" s="106"/>
      <c r="G758" s="91"/>
      <c r="H758" s="91"/>
      <c r="I758" s="91"/>
      <c r="J758" s="91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  <c r="AA758" s="90"/>
      <c r="AB758" s="90"/>
      <c r="AC758" s="90"/>
      <c r="AD758" s="90"/>
      <c r="AE758" s="90"/>
      <c r="AF758" s="90"/>
      <c r="AG758" s="90"/>
      <c r="AH758" s="90"/>
      <c r="AI758" s="90"/>
      <c r="AJ758" s="90"/>
      <c r="AK758" s="90"/>
      <c r="AL758" s="90"/>
    </row>
    <row r="759" spans="2:38" ht="11.25" x14ac:dyDescent="0.2">
      <c r="B759" s="90"/>
      <c r="C759" s="104"/>
      <c r="F759" s="106"/>
      <c r="G759" s="91"/>
      <c r="H759" s="91"/>
      <c r="I759" s="91"/>
      <c r="J759" s="91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  <c r="AA759" s="90"/>
      <c r="AB759" s="90"/>
      <c r="AC759" s="90"/>
      <c r="AD759" s="90"/>
      <c r="AE759" s="90"/>
      <c r="AF759" s="90"/>
      <c r="AG759" s="90"/>
      <c r="AH759" s="90"/>
      <c r="AI759" s="90"/>
      <c r="AJ759" s="90"/>
      <c r="AK759" s="90"/>
      <c r="AL759" s="90"/>
    </row>
    <row r="760" spans="2:38" ht="11.25" x14ac:dyDescent="0.2">
      <c r="B760" s="90"/>
      <c r="C760" s="104"/>
      <c r="F760" s="106"/>
      <c r="G760" s="91"/>
      <c r="H760" s="91"/>
      <c r="I760" s="91"/>
      <c r="J760" s="91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  <c r="AA760" s="90"/>
      <c r="AB760" s="90"/>
      <c r="AC760" s="90"/>
      <c r="AD760" s="90"/>
      <c r="AE760" s="90"/>
      <c r="AF760" s="90"/>
      <c r="AG760" s="90"/>
      <c r="AH760" s="90"/>
      <c r="AI760" s="90"/>
      <c r="AJ760" s="90"/>
      <c r="AK760" s="90"/>
      <c r="AL760" s="90"/>
    </row>
    <row r="761" spans="2:38" ht="11.25" x14ac:dyDescent="0.2">
      <c r="B761" s="90"/>
      <c r="C761" s="104"/>
      <c r="F761" s="106"/>
      <c r="G761" s="91"/>
      <c r="H761" s="91"/>
      <c r="I761" s="91"/>
      <c r="J761" s="91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  <c r="AA761" s="90"/>
      <c r="AB761" s="90"/>
      <c r="AC761" s="90"/>
      <c r="AD761" s="90"/>
      <c r="AE761" s="90"/>
      <c r="AF761" s="90"/>
      <c r="AG761" s="90"/>
      <c r="AH761" s="90"/>
      <c r="AI761" s="90"/>
      <c r="AJ761" s="90"/>
      <c r="AK761" s="90"/>
      <c r="AL761" s="90"/>
    </row>
    <row r="762" spans="2:38" ht="11.25" x14ac:dyDescent="0.2">
      <c r="B762" s="90"/>
      <c r="C762" s="104"/>
      <c r="F762" s="106"/>
      <c r="G762" s="91"/>
      <c r="H762" s="91"/>
      <c r="I762" s="91"/>
      <c r="J762" s="91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  <c r="AA762" s="90"/>
      <c r="AB762" s="90"/>
      <c r="AC762" s="90"/>
      <c r="AD762" s="90"/>
      <c r="AE762" s="90"/>
      <c r="AF762" s="90"/>
      <c r="AG762" s="90"/>
      <c r="AH762" s="90"/>
      <c r="AI762" s="90"/>
      <c r="AJ762" s="90"/>
      <c r="AK762" s="90"/>
      <c r="AL762" s="90"/>
    </row>
  </sheetData>
  <mergeCells count="61">
    <mergeCell ref="U753:Z753"/>
    <mergeCell ref="U743:Z743"/>
    <mergeCell ref="U751:Z751"/>
    <mergeCell ref="D6:D8"/>
    <mergeCell ref="J6:J8"/>
    <mergeCell ref="I6:I8"/>
    <mergeCell ref="H6:H8"/>
    <mergeCell ref="G6:G8"/>
    <mergeCell ref="F6:F8"/>
    <mergeCell ref="B751:D751"/>
    <mergeCell ref="B743:C743"/>
    <mergeCell ref="I751:L751"/>
    <mergeCell ref="I752:L752"/>
    <mergeCell ref="I743:L743"/>
    <mergeCell ref="U752:Z752"/>
    <mergeCell ref="V7:V8"/>
    <mergeCell ref="B2:AK2"/>
    <mergeCell ref="B3:AK3"/>
    <mergeCell ref="B4:AK4"/>
    <mergeCell ref="A9:A739"/>
    <mergeCell ref="A6:A8"/>
    <mergeCell ref="O7:O8"/>
    <mergeCell ref="P7:P8"/>
    <mergeCell ref="O6:P6"/>
    <mergeCell ref="AK6:AK8"/>
    <mergeCell ref="E6:E8"/>
    <mergeCell ref="K6:K8"/>
    <mergeCell ref="L6:L8"/>
    <mergeCell ref="M7:M8"/>
    <mergeCell ref="M6:N6"/>
    <mergeCell ref="N7:N8"/>
    <mergeCell ref="U7:U8"/>
    <mergeCell ref="S6:T6"/>
    <mergeCell ref="U6:V6"/>
    <mergeCell ref="Q7:Q8"/>
    <mergeCell ref="R7:R8"/>
    <mergeCell ref="Q6:R6"/>
    <mergeCell ref="S7:S8"/>
    <mergeCell ref="T7:T8"/>
    <mergeCell ref="AD7:AD8"/>
    <mergeCell ref="W7:W8"/>
    <mergeCell ref="X7:X8"/>
    <mergeCell ref="W6:X6"/>
    <mergeCell ref="Y6:Z6"/>
    <mergeCell ref="AA6:AB6"/>
    <mergeCell ref="B752:D752"/>
    <mergeCell ref="AJ7:AJ8"/>
    <mergeCell ref="AE6:AF6"/>
    <mergeCell ref="AG6:AH6"/>
    <mergeCell ref="AI6:AJ6"/>
    <mergeCell ref="AE7:AE8"/>
    <mergeCell ref="AF7:AF8"/>
    <mergeCell ref="AG7:AG8"/>
    <mergeCell ref="AH7:AH8"/>
    <mergeCell ref="AI7:AI8"/>
    <mergeCell ref="AC6:AD6"/>
    <mergeCell ref="Y7:Y8"/>
    <mergeCell ref="Z7:Z8"/>
    <mergeCell ref="AA7:AA8"/>
    <mergeCell ref="AB7:AB8"/>
    <mergeCell ref="AC7:AC8"/>
  </mergeCells>
  <pageMargins left="0.70866141732283472" right="0.70866141732283472" top="0.55118110236220474" bottom="0.55118110236220474" header="0.31496062992125984" footer="0.31496062992125984"/>
  <pageSetup paperSize="5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REQUIS</vt:lpstr>
      <vt:lpstr>REQUIS!Área_de_impresión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PLANEACION</cp:lastModifiedBy>
  <cp:lastPrinted>2024-07-09T17:26:34Z</cp:lastPrinted>
  <dcterms:created xsi:type="dcterms:W3CDTF">2024-07-19T00:06:59Z</dcterms:created>
  <dcterms:modified xsi:type="dcterms:W3CDTF">2024-07-09T17:27:48Z</dcterms:modified>
</cp:coreProperties>
</file>